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T-Accounts" sheetId="2" r:id="rId1"/>
    <sheet name="Income Statement" sheetId="5" r:id="rId2"/>
    <sheet name="Statement of Changes" sheetId="6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B19" i="3" l="1"/>
  <c r="B17" i="3"/>
  <c r="B16" i="3"/>
  <c r="B15" i="3"/>
  <c r="B12" i="3"/>
  <c r="B10" i="3"/>
  <c r="B9" i="3"/>
  <c r="B8" i="3"/>
  <c r="B7" i="3"/>
  <c r="B15" i="6"/>
  <c r="B13" i="6"/>
  <c r="B12" i="6"/>
  <c r="B11" i="6"/>
  <c r="B10" i="6"/>
  <c r="B8" i="6"/>
  <c r="B6" i="6"/>
  <c r="B11" i="5"/>
  <c r="B10" i="5"/>
  <c r="B9" i="5"/>
  <c r="B7" i="5"/>
  <c r="B6" i="5"/>
  <c r="C21" i="2"/>
  <c r="B16" i="2"/>
  <c r="B15" i="2"/>
  <c r="K16" i="2"/>
  <c r="K15" i="2"/>
  <c r="B22" i="2"/>
  <c r="C20" i="2"/>
  <c r="B9" i="2"/>
  <c r="K14" i="2"/>
  <c r="C19" i="2"/>
  <c r="B8" i="2"/>
  <c r="B20" i="2"/>
  <c r="C31" i="2"/>
  <c r="C32" i="2"/>
  <c r="C33" i="2"/>
  <c r="C34" i="2"/>
  <c r="C29" i="2" l="1"/>
  <c r="C30" i="2"/>
  <c r="C28" i="2"/>
  <c r="C35" i="2" l="1"/>
  <c r="J22" i="2"/>
  <c r="B11" i="2" l="1"/>
  <c r="A1" i="5"/>
  <c r="A1" i="6" s="1"/>
  <c r="A1" i="3" s="1"/>
  <c r="G9" i="2"/>
  <c r="B23" i="2"/>
  <c r="L10" i="2"/>
  <c r="L7" i="2"/>
  <c r="A19" i="2"/>
</calcChain>
</file>

<file path=xl/sharedStrings.xml><?xml version="1.0" encoding="utf-8"?>
<sst xmlns="http://schemas.openxmlformats.org/spreadsheetml/2006/main" count="75" uniqueCount="46">
  <si>
    <t>Cash</t>
  </si>
  <si>
    <t>Common Stock</t>
  </si>
  <si>
    <t>Accounts Payable</t>
  </si>
  <si>
    <t>Accounts Receivable</t>
  </si>
  <si>
    <t>Operating Expenses</t>
  </si>
  <si>
    <t>Dividends</t>
  </si>
  <si>
    <t>Assets</t>
  </si>
  <si>
    <t>Liabilities</t>
  </si>
  <si>
    <t>Equity</t>
  </si>
  <si>
    <t>Income Statement</t>
  </si>
  <si>
    <t>Net Income</t>
  </si>
  <si>
    <t>Beginning Common Stock</t>
  </si>
  <si>
    <t>Statement of Changes in Equity</t>
  </si>
  <si>
    <t>Add:  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</si>
  <si>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</si>
  <si>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</si>
  <si>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</si>
  <si>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</si>
  <si>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</si>
  <si>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Stockholders' Equity</t>
  </si>
  <si>
    <t>Balance Sheet</t>
  </si>
  <si>
    <t>Total Assets</t>
  </si>
  <si>
    <t>Stockholders' Equity</t>
  </si>
  <si>
    <t>Retained Earnings</t>
  </si>
  <si>
    <t>Total Liabilities and Stockholders' Equity</t>
  </si>
  <si>
    <t>Beg Bal</t>
  </si>
  <si>
    <t>Inventory</t>
  </si>
  <si>
    <t>Sales Revenue</t>
  </si>
  <si>
    <t>Cost of Goods Sold</t>
  </si>
  <si>
    <t>For the Year Ended December 31, 2015</t>
  </si>
  <si>
    <t>Gross Margin</t>
  </si>
  <si>
    <t>As of December 31, 2015</t>
  </si>
  <si>
    <t>Trenton Sunglass Company</t>
  </si>
  <si>
    <t>units</t>
  </si>
  <si>
    <t>cost/unit</t>
  </si>
  <si>
    <t>total 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</si>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</sst>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1" fontId="0" fillId="0" borderId="2" xfId="0" applyNumberFormat="1" applyFill="1" applyBorder="1"/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4" xfId="0" applyNumberFormat="1" applyFill="1" applyBorder="1"/>
    <xf numFmtId="41" fontId="0" fillId="0" borderId="1" xfId="0" applyNumberFormat="1" applyFill="1" applyBorder="1"/>
    <xf numFmtId="41" fontId="0" fillId="0" borderId="0" xfId="0" applyNumberFormat="1" applyFill="1" applyBorder="1"/>
    <xf numFmtId="41" fontId="0" fillId="0" borderId="0" xfId="0" quotePrefix="1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quotePrefix="1" applyFill="1" applyAlignment="1">
      <alignment horizontal="right"/>
    </xf>
    <xf numFmtId="0" fontId="2" fillId="0" borderId="0" xfId="0" applyFont="1" applyFill="1" applyAlignment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42" fontId="0" fillId="0" borderId="5" xfId="0" applyNumberFormat="1" applyFill="1" applyBorder="1"/>
    <xf numFmtId="164" fontId="4" fillId="0" borderId="0" xfId="1" applyNumberFormat="1" applyFont="1" applyFill="1" applyBorder="1"/>
    <xf numFmtId="42" fontId="5" fillId="0" borderId="0" xfId="0" applyNumberFormat="1" applyFont="1" applyFill="1" applyBorder="1"/>
    <xf numFmtId="41" fontId="4" fillId="0" borderId="0" xfId="0" applyNumberFormat="1" applyFont="1" applyFill="1"/>
    <xf numFmtId="0" fontId="6" fillId="0" borderId="0" xfId="0" quotePrefix="1" applyFont="1" applyFill="1"/>
    <xf numFmtId="165" fontId="0" fillId="0" borderId="0" xfId="0" applyNumberFormat="1" applyFill="1"/>
    <xf numFmtId="0" fontId="6" fillId="0" borderId="0" xfId="0" applyFont="1" applyFill="1" applyAlignment="1">
      <alignment horizontal="left" indent="1"/>
    </xf>
    <xf numFmtId="0" fontId="0" fillId="0" borderId="0" xfId="0" applyFont="1" applyFill="1"/>
    <xf numFmtId="0" fontId="0" fillId="0" borderId="0" xfId="0" applyFill="1" applyAlignment="1"/>
    <xf numFmtId="165" fontId="0" fillId="0" borderId="0" xfId="0" applyNumberFormat="1" applyFill="1" applyAlignment="1"/>
    <xf numFmtId="41" fontId="4" fillId="0" borderId="0" xfId="0" applyNumberFormat="1" applyFont="1" applyFill="1" applyBorder="1" applyAlignment="1"/>
    <xf numFmtId="164" fontId="0" fillId="0" borderId="0" xfId="1" applyNumberFormat="1" applyFont="1" applyFill="1" applyBorder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2" fontId="5" fillId="0" borderId="0" xfId="0" applyNumberFormat="1" applyFont="1" applyFill="1" applyBorder="1" applyAlignment="1"/>
    <xf numFmtId="41" fontId="4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3" fillId="0" borderId="0" xfId="0" quotePrefix="1" applyFont="1" applyFill="1"/>
    <xf numFmtId="0" fontId="3" fillId="0" borderId="0" xfId="0" quotePrefix="1" applyFont="1" applyFill="1" applyAlignment="1">
      <alignment horizontal="right"/>
    </xf>
    <xf numFmtId="41" fontId="3" fillId="0" borderId="0" xfId="0" quotePrefix="1" applyNumberFormat="1" applyFont="1" applyFill="1"/>
    <xf numFmtId="164" fontId="0" fillId="0" borderId="6" xfId="1" applyNumberFormat="1" applyFont="1" applyFill="1" applyBorder="1"/>
    <xf numFmtId="0" fontId="0" fillId="0" borderId="1" xfId="0" applyFill="1" applyBorder="1"/>
    <xf numFmtId="164" fontId="0" fillId="0" borderId="0" xfId="0" applyNumberFormat="1" applyFill="1" applyAlignment="1"/>
    <xf numFmtId="0" fontId="3" fillId="0" borderId="0" xfId="0" applyFont="1" applyFill="1" applyAlignment="1">
      <alignment horizontal="left" indent="1"/>
    </xf>
    <xf numFmtId="164" fontId="0" fillId="0" borderId="4" xfId="1" applyNumberFormat="1" applyFont="1" applyFill="1" applyBorder="1"/>
    <xf numFmtId="164" fontId="0" fillId="0" borderId="2" xfId="1" applyNumberFormat="1" applyFont="1" applyFill="1" applyBorder="1"/>
    <xf numFmtId="8" fontId="0" fillId="0" borderId="0" xfId="0" applyNumberFormat="1" applyFill="1"/>
    <xf numFmtId="0" fontId="0" fillId="0" borderId="1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7" fillId="3" borderId="9" xfId="1" applyNumberFormat="1" applyFont="1" applyFill="1" applyBorder="1"/>
    <xf numFmtId="164" fontId="7" fillId="3" borderId="10" xfId="1" applyNumberFormat="1" applyFont="1" applyFill="1" applyBorder="1"/>
    <xf numFmtId="164" fontId="7" fillId="4" borderId="11" xfId="1" applyNumberFormat="1" applyFont="1" applyFill="1" applyBorder="1"/>
    <xf numFmtId="164" fontId="7" fillId="4" borderId="7" xfId="1" applyNumberFormat="1" applyFont="1" applyFill="1" applyBorder="1"/>
    <xf numFmtId="164" fontId="7" fillId="3" borderId="11" xfId="1" applyNumberFormat="1" applyFont="1" applyFill="1" applyBorder="1"/>
    <xf numFmtId="164" fontId="7" fillId="3" borderId="7" xfId="1" applyNumberFormat="1" applyFont="1" applyFill="1" applyBorder="1"/>
    <xf numFmtId="0" fontId="0" fillId="0" borderId="0" xfId="0" quotePrefix="1" applyAlignment="1">
      <alignment horizontal="left"/>
    </xf>
    <xf numFmtId="0" fontId="0" fillId="0" borderId="0" xfId="0" quotePrefix="1" applyFill="1"/>
    <xf numFmtId="0" fontId="0" fillId="0" borderId="4" xfId="0" applyFill="1" applyBorder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4" workbookViewId="0">
      <selection activeCell="G18" sqref="G18"/>
    </sheetView>
  </sheetViews>
  <sheetFormatPr defaultRowHeight="12.75" x14ac:dyDescent="0.2"/>
  <cols>
    <col min="1" max="1" width="9.140625" style="1" customWidth="1"/>
    <col min="2" max="2" width="10.28515625" style="1" customWidth="1"/>
    <col min="3" max="3" width="10.85546875" style="1" customWidth="1"/>
    <col min="4" max="4" width="5.85546875" style="1" customWidth="1"/>
    <col min="5" max="5" width="4.85546875" style="11" customWidth="1"/>
    <col min="6" max="7" width="9.140625" style="1"/>
    <col min="8" max="8" width="5.42578125" style="1" customWidth="1"/>
    <col min="9" max="9" width="5.85546875" style="11" customWidth="1"/>
    <col min="10" max="10" width="9.140625" style="1"/>
    <col min="11" max="11" width="10.28515625" style="1" bestFit="1" customWidth="1"/>
    <col min="12" max="16" width="9.140625" style="1"/>
    <col min="17" max="17" width="10.7109375" style="1" bestFit="1" customWidth="1"/>
    <col min="18" max="16384" width="9.140625" style="1"/>
  </cols>
  <sheetData>
    <row r="1" spans="1:17" x14ac:dyDescent="0.2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7" x14ac:dyDescent="0.2">
      <c r="A2" s="14"/>
      <c r="C2" s="14"/>
      <c r="D2" s="14"/>
      <c r="E2" s="14"/>
      <c r="F2" s="14"/>
      <c r="G2" s="14"/>
      <c r="H2" s="14"/>
      <c r="I2" s="14"/>
      <c r="J2" s="14"/>
      <c r="K2" s="14"/>
    </row>
    <row r="4" spans="1:17" x14ac:dyDescent="0.2">
      <c r="B4" s="50" t="s">
        <v>6</v>
      </c>
      <c r="C4" s="50"/>
      <c r="D4" s="2"/>
      <c r="E4" s="12"/>
      <c r="F4" s="50" t="s">
        <v>7</v>
      </c>
      <c r="G4" s="50"/>
      <c r="H4" s="2"/>
      <c r="I4" s="12"/>
      <c r="J4" s="50" t="s">
        <v>8</v>
      </c>
      <c r="K4" s="50"/>
    </row>
    <row r="6" spans="1:17" x14ac:dyDescent="0.2">
      <c r="B6" s="49" t="s">
        <v>0</v>
      </c>
      <c r="C6" s="49"/>
      <c r="D6" s="3"/>
      <c r="F6" s="49" t="s">
        <v>2</v>
      </c>
      <c r="G6" s="49"/>
      <c r="H6" s="3"/>
      <c r="J6" s="49" t="s">
        <v>1</v>
      </c>
      <c r="K6" s="49"/>
    </row>
    <row r="7" spans="1:17" x14ac:dyDescent="0.2">
      <c r="A7" s="1" t="s">
        <v>25</v>
      </c>
      <c r="B7" s="4">
        <v>16000</v>
      </c>
      <c r="C7" s="5">
        <v>32000</v>
      </c>
      <c r="D7" s="57" t="s">
        <v>39</v>
      </c>
      <c r="E7" s="36" t="s">
        <v>39</v>
      </c>
      <c r="F7" s="4">
        <v>32000</v>
      </c>
      <c r="G7" s="5">
        <v>28000</v>
      </c>
      <c r="H7" s="10" t="s">
        <v>36</v>
      </c>
      <c r="J7" s="4"/>
      <c r="K7" s="5">
        <v>10000</v>
      </c>
      <c r="L7" s="1" t="str">
        <f>+A7</f>
        <v>Beg Bal</v>
      </c>
    </row>
    <row r="8" spans="1:17" x14ac:dyDescent="0.2">
      <c r="A8" s="36" t="s">
        <v>37</v>
      </c>
      <c r="B8" s="6">
        <f>1000*26</f>
        <v>26000</v>
      </c>
      <c r="C8" s="5">
        <v>10000</v>
      </c>
      <c r="D8" s="57" t="s">
        <v>41</v>
      </c>
      <c r="E8" s="13"/>
      <c r="F8" s="7"/>
      <c r="G8" s="8">
        <v>10500</v>
      </c>
      <c r="H8" s="37" t="s">
        <v>38</v>
      </c>
    </row>
    <row r="9" spans="1:17" x14ac:dyDescent="0.2">
      <c r="A9" s="36" t="s">
        <v>40</v>
      </c>
      <c r="B9" s="6">
        <f>42500/2</f>
        <v>21250</v>
      </c>
      <c r="C9" s="9">
        <v>8000</v>
      </c>
      <c r="D9" s="57" t="s">
        <v>42</v>
      </c>
      <c r="F9" s="6"/>
      <c r="G9" s="5">
        <f>SUM(G7:G8)-SUM(F7:F8)</f>
        <v>6500</v>
      </c>
      <c r="H9" s="5"/>
      <c r="J9" s="49" t="s">
        <v>23</v>
      </c>
      <c r="K9" s="49"/>
    </row>
    <row r="10" spans="1:17" x14ac:dyDescent="0.2">
      <c r="A10" s="36" t="s">
        <v>43</v>
      </c>
      <c r="B10" s="7">
        <v>20000</v>
      </c>
      <c r="C10" s="38">
        <v>5100</v>
      </c>
      <c r="D10" s="57" t="s">
        <v>44</v>
      </c>
      <c r="J10" s="4"/>
      <c r="K10" s="5">
        <v>13200</v>
      </c>
      <c r="L10" s="1" t="str">
        <f>+L7</f>
        <v>Beg Bal</v>
      </c>
    </row>
    <row r="11" spans="1:17" x14ac:dyDescent="0.2">
      <c r="A11" s="11"/>
      <c r="B11" s="6">
        <f>SUM(B7:B10)-SUM(C7:C10)</f>
        <v>28150</v>
      </c>
      <c r="C11" s="5"/>
      <c r="D11" s="5"/>
      <c r="H11" s="3"/>
    </row>
    <row r="12" spans="1:17" x14ac:dyDescent="0.2">
      <c r="A12" s="11"/>
      <c r="H12" s="9"/>
      <c r="J12" s="49" t="s">
        <v>27</v>
      </c>
      <c r="K12" s="49"/>
    </row>
    <row r="13" spans="1:17" x14ac:dyDescent="0.2">
      <c r="A13" s="11"/>
      <c r="B13" s="49" t="s">
        <v>3</v>
      </c>
      <c r="C13" s="49"/>
      <c r="H13" s="5"/>
      <c r="I13" s="13"/>
      <c r="J13" s="4"/>
      <c r="K13" s="5">
        <v>26000</v>
      </c>
      <c r="L13" s="35" t="s">
        <v>37</v>
      </c>
    </row>
    <row r="14" spans="1:17" x14ac:dyDescent="0.2">
      <c r="A14" s="36" t="s">
        <v>40</v>
      </c>
      <c r="B14" s="4">
        <v>21250</v>
      </c>
      <c r="C14" s="9">
        <v>20000</v>
      </c>
      <c r="D14" s="35" t="s">
        <v>43</v>
      </c>
      <c r="J14" s="6"/>
      <c r="K14" s="9">
        <f>1700*25</f>
        <v>42500</v>
      </c>
      <c r="L14" s="35" t="s">
        <v>40</v>
      </c>
    </row>
    <row r="15" spans="1:17" x14ac:dyDescent="0.2">
      <c r="A15" s="13" t="s">
        <v>45</v>
      </c>
      <c r="B15" s="42">
        <f>650*30</f>
        <v>19500</v>
      </c>
      <c r="C15" s="39"/>
      <c r="H15" s="3"/>
      <c r="J15" s="59"/>
      <c r="K15" s="60">
        <f>650*30</f>
        <v>19500</v>
      </c>
      <c r="L15" s="58" t="s">
        <v>45</v>
      </c>
      <c r="Q15" s="44"/>
    </row>
    <row r="16" spans="1:17" x14ac:dyDescent="0.2">
      <c r="B16" s="6">
        <f>SUM(B14:B15)-SUM(C14:C15)</f>
        <v>20750</v>
      </c>
      <c r="C16" s="5"/>
      <c r="D16" s="3"/>
      <c r="H16" s="5"/>
      <c r="J16" s="6"/>
      <c r="K16" s="5">
        <f>SUM(K13:K15)-SUM(J13:J15)</f>
        <v>88000</v>
      </c>
    </row>
    <row r="17" spans="1:11" x14ac:dyDescent="0.2">
      <c r="D17" s="9"/>
    </row>
    <row r="18" spans="1:11" x14ac:dyDescent="0.2">
      <c r="B18" s="45" t="s">
        <v>26</v>
      </c>
      <c r="C18" s="45"/>
      <c r="D18" s="5"/>
      <c r="J18" s="49" t="s">
        <v>28</v>
      </c>
      <c r="K18" s="49"/>
    </row>
    <row r="19" spans="1:11" x14ac:dyDescent="0.2">
      <c r="A19" s="1" t="str">
        <f>+A7</f>
        <v>Beg Bal</v>
      </c>
      <c r="B19" s="4">
        <v>7200</v>
      </c>
      <c r="C19" s="9">
        <f>(600*12)+(400*14)</f>
        <v>12800</v>
      </c>
      <c r="D19" s="35" t="s">
        <v>37</v>
      </c>
      <c r="I19" s="36" t="s">
        <v>37</v>
      </c>
      <c r="J19" s="4">
        <v>12800</v>
      </c>
      <c r="K19" s="5"/>
    </row>
    <row r="20" spans="1:11" x14ac:dyDescent="0.2">
      <c r="A20" s="13" t="s">
        <v>36</v>
      </c>
      <c r="B20" s="6">
        <f>2000*14</f>
        <v>28000</v>
      </c>
      <c r="C20" s="9">
        <f>(1600*14)+(100*15)</f>
        <v>23900</v>
      </c>
      <c r="D20" s="35" t="s">
        <v>40</v>
      </c>
      <c r="I20" s="36" t="s">
        <v>40</v>
      </c>
      <c r="J20" s="6">
        <v>23900</v>
      </c>
      <c r="K20" s="9"/>
    </row>
    <row r="21" spans="1:11" x14ac:dyDescent="0.2">
      <c r="A21" s="36" t="s">
        <v>38</v>
      </c>
      <c r="B21" s="6">
        <v>10500</v>
      </c>
      <c r="C21" s="9">
        <f>(600*15)+(50*17)</f>
        <v>9850</v>
      </c>
      <c r="D21" s="35" t="s">
        <v>45</v>
      </c>
      <c r="I21" s="36" t="s">
        <v>45</v>
      </c>
      <c r="J21" s="42">
        <v>9850</v>
      </c>
      <c r="K21" s="39"/>
    </row>
    <row r="22" spans="1:11" x14ac:dyDescent="0.2">
      <c r="A22" s="36" t="s">
        <v>44</v>
      </c>
      <c r="B22" s="7">
        <f>300*17</f>
        <v>5100</v>
      </c>
      <c r="C22" s="8"/>
      <c r="D22" s="22"/>
      <c r="J22" s="6">
        <f>SUM(J19:J21)-SUM(K19:K21)</f>
        <v>46550</v>
      </c>
      <c r="K22" s="5"/>
    </row>
    <row r="23" spans="1:11" x14ac:dyDescent="0.2">
      <c r="B23" s="6">
        <f>SUM(B19:B22)-SUM(C19:C22)</f>
        <v>4250</v>
      </c>
      <c r="C23" s="5"/>
      <c r="D23" s="3"/>
    </row>
    <row r="24" spans="1:11" x14ac:dyDescent="0.2">
      <c r="J24" s="49" t="s">
        <v>4</v>
      </c>
      <c r="K24" s="49"/>
    </row>
    <row r="25" spans="1:11" x14ac:dyDescent="0.2">
      <c r="I25" s="36" t="s">
        <v>41</v>
      </c>
      <c r="J25" s="4">
        <v>10000</v>
      </c>
      <c r="K25" s="5"/>
    </row>
    <row r="26" spans="1:11" x14ac:dyDescent="0.2">
      <c r="D26" s="5"/>
    </row>
    <row r="27" spans="1:11" ht="13.5" thickBot="1" x14ac:dyDescent="0.25">
      <c r="A27" s="46" t="s">
        <v>33</v>
      </c>
      <c r="B27" s="47" t="s">
        <v>34</v>
      </c>
      <c r="C27" s="47" t="s">
        <v>35</v>
      </c>
      <c r="I27" s="1"/>
      <c r="J27" s="48" t="s">
        <v>5</v>
      </c>
      <c r="K27" s="48"/>
    </row>
    <row r="28" spans="1:11" ht="13.5" thickTop="1" x14ac:dyDescent="0.2">
      <c r="A28" s="51">
        <v>0</v>
      </c>
      <c r="B28" s="52">
        <v>12</v>
      </c>
      <c r="C28" s="52">
        <f>+A28*B28</f>
        <v>0</v>
      </c>
      <c r="I28" s="36" t="s">
        <v>42</v>
      </c>
      <c r="J28" s="43">
        <v>8000</v>
      </c>
    </row>
    <row r="29" spans="1:11" x14ac:dyDescent="0.2">
      <c r="A29" s="53">
        <v>0</v>
      </c>
      <c r="B29" s="54">
        <v>14</v>
      </c>
      <c r="C29" s="54">
        <f t="shared" ref="C29:C34" si="0">+A29*B29</f>
        <v>0</v>
      </c>
    </row>
    <row r="30" spans="1:11" x14ac:dyDescent="0.2">
      <c r="A30" s="55">
        <v>0</v>
      </c>
      <c r="B30" s="56">
        <v>15</v>
      </c>
      <c r="C30" s="56">
        <f t="shared" si="0"/>
        <v>0</v>
      </c>
    </row>
    <row r="31" spans="1:11" x14ac:dyDescent="0.2">
      <c r="A31" s="53">
        <v>250</v>
      </c>
      <c r="B31" s="54">
        <v>17</v>
      </c>
      <c r="C31" s="54">
        <f t="shared" si="0"/>
        <v>4250</v>
      </c>
    </row>
    <row r="32" spans="1:11" x14ac:dyDescent="0.2">
      <c r="A32" s="55"/>
      <c r="B32" s="56"/>
      <c r="C32" s="56">
        <f t="shared" si="0"/>
        <v>0</v>
      </c>
    </row>
    <row r="33" spans="1:3" x14ac:dyDescent="0.2">
      <c r="A33" s="53"/>
      <c r="B33" s="54"/>
      <c r="C33" s="54">
        <f t="shared" si="0"/>
        <v>0</v>
      </c>
    </row>
    <row r="34" spans="1:3" x14ac:dyDescent="0.2">
      <c r="A34" s="55"/>
      <c r="B34" s="56"/>
      <c r="C34" s="56">
        <f t="shared" si="0"/>
        <v>0</v>
      </c>
    </row>
    <row r="35" spans="1:3" x14ac:dyDescent="0.2">
      <c r="A35" s="53"/>
      <c r="B35" s="54"/>
      <c r="C35" s="54">
        <f>SUM(C28:C34)</f>
        <v>4250</v>
      </c>
    </row>
  </sheetData>
  <mergeCells count="13">
    <mergeCell ref="J27:K27"/>
    <mergeCell ref="J9:K9"/>
    <mergeCell ref="A1:L1"/>
    <mergeCell ref="B13:C13"/>
    <mergeCell ref="B4:C4"/>
    <mergeCell ref="F4:G4"/>
    <mergeCell ref="J4:K4"/>
    <mergeCell ref="B6:C6"/>
    <mergeCell ref="J6:K6"/>
    <mergeCell ref="F6:G6"/>
    <mergeCell ref="J12:K12"/>
    <mergeCell ref="J18:K18"/>
    <mergeCell ref="J24:K24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I7 I29 A11:A13 E14 E11:E13 E18 E15:E17 I8 H9:I12 H19 H23:H25 I14 H20:H22 H13 H14:H18 I13 H27 H26 E9:E10 E22 E19:E21 A8:C10 D7:E7 D11:D13 D8:D10 D14:D21 A14:A22 H7:H8 I19:I28 L13:L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2.75" x14ac:dyDescent="0.2"/>
  <cols>
    <col min="1" max="1" width="29.5703125" style="1" customWidth="1"/>
    <col min="2" max="2" width="10.28515625" style="1" customWidth="1"/>
    <col min="3" max="16384" width="9.140625" style="1"/>
  </cols>
  <sheetData>
    <row r="1" spans="1:2" x14ac:dyDescent="0.2">
      <c r="A1" s="50" t="str">
        <f>+'T-Accounts'!A1:L1</f>
        <v>Trenton Sunglass Company</v>
      </c>
      <c r="B1" s="50"/>
    </row>
    <row r="2" spans="1:2" x14ac:dyDescent="0.2">
      <c r="A2" s="50" t="s">
        <v>9</v>
      </c>
      <c r="B2" s="50"/>
    </row>
    <row r="3" spans="1:2" x14ac:dyDescent="0.2">
      <c r="A3" s="50" t="s">
        <v>29</v>
      </c>
      <c r="B3" s="50"/>
    </row>
    <row r="6" spans="1:2" x14ac:dyDescent="0.2">
      <c r="A6" s="1" t="s">
        <v>27</v>
      </c>
      <c r="B6" s="15">
        <f>+'T-Accounts'!K16</f>
        <v>88000</v>
      </c>
    </row>
    <row r="7" spans="1:2" ht="15" x14ac:dyDescent="0.35">
      <c r="A7" s="1" t="s">
        <v>28</v>
      </c>
      <c r="B7" s="19">
        <f>+'T-Accounts'!J22</f>
        <v>46550</v>
      </c>
    </row>
    <row r="8" spans="1:2" x14ac:dyDescent="0.2">
      <c r="B8" s="17"/>
    </row>
    <row r="9" spans="1:2" x14ac:dyDescent="0.2">
      <c r="A9" s="1" t="s">
        <v>30</v>
      </c>
      <c r="B9" s="17">
        <f>+B6-B7</f>
        <v>41450</v>
      </c>
    </row>
    <row r="10" spans="1:2" ht="15" x14ac:dyDescent="0.35">
      <c r="A10" s="1" t="s">
        <v>4</v>
      </c>
      <c r="B10" s="19">
        <f>+'T-Accounts'!J25</f>
        <v>10000</v>
      </c>
    </row>
    <row r="11" spans="1:2" ht="15" x14ac:dyDescent="0.35">
      <c r="A11" s="1" t="s">
        <v>10</v>
      </c>
      <c r="B11" s="20">
        <f>+B9-B10</f>
        <v>31450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3" sqref="B13"/>
    </sheetView>
  </sheetViews>
  <sheetFormatPr defaultRowHeight="12.75" x14ac:dyDescent="0.2"/>
  <cols>
    <col min="1" max="1" width="30.85546875" style="1" customWidth="1"/>
    <col min="2" max="2" width="10.140625" style="1" bestFit="1" customWidth="1"/>
    <col min="3" max="16384" width="9.140625" style="1"/>
  </cols>
  <sheetData>
    <row r="1" spans="1:2" x14ac:dyDescent="0.2">
      <c r="A1" s="50" t="str">
        <f>+'Income Statement'!A1:B1</f>
        <v>Trenton Sunglass Company</v>
      </c>
      <c r="B1" s="50"/>
    </row>
    <row r="2" spans="1:2" x14ac:dyDescent="0.2">
      <c r="A2" s="50" t="s">
        <v>12</v>
      </c>
      <c r="B2" s="50"/>
    </row>
    <row r="3" spans="1:2" x14ac:dyDescent="0.2">
      <c r="A3" s="50" t="s">
        <v>29</v>
      </c>
      <c r="B3" s="50"/>
    </row>
    <row r="6" spans="1:2" x14ac:dyDescent="0.2">
      <c r="A6" s="1" t="s">
        <v>11</v>
      </c>
      <c r="B6" s="23">
        <f>+'T-Accounts'!K7</f>
        <v>10000</v>
      </c>
    </row>
    <row r="7" spans="1:2" ht="15" x14ac:dyDescent="0.35">
      <c r="A7" s="1" t="s">
        <v>13</v>
      </c>
      <c r="B7" s="21">
        <v>0</v>
      </c>
    </row>
    <row r="8" spans="1:2" x14ac:dyDescent="0.2">
      <c r="A8" s="1" t="s">
        <v>14</v>
      </c>
      <c r="B8" s="5">
        <f>+B6+B7</f>
        <v>10000</v>
      </c>
    </row>
    <row r="9" spans="1:2" x14ac:dyDescent="0.2">
      <c r="B9" s="5"/>
    </row>
    <row r="10" spans="1:2" x14ac:dyDescent="0.2">
      <c r="A10" s="1" t="s">
        <v>15</v>
      </c>
      <c r="B10" s="5">
        <f>+'T-Accounts'!K10</f>
        <v>13200</v>
      </c>
    </row>
    <row r="11" spans="1:2" x14ac:dyDescent="0.2">
      <c r="A11" s="1" t="s">
        <v>16</v>
      </c>
      <c r="B11" s="5">
        <f>+'Income Statement'!B11</f>
        <v>31450</v>
      </c>
    </row>
    <row r="12" spans="1:2" ht="15" x14ac:dyDescent="0.35">
      <c r="A12" s="1" t="s">
        <v>17</v>
      </c>
      <c r="B12" s="21">
        <f>+'T-Accounts'!J28</f>
        <v>8000</v>
      </c>
    </row>
    <row r="13" spans="1:2" x14ac:dyDescent="0.2">
      <c r="A13" s="1" t="s">
        <v>18</v>
      </c>
      <c r="B13" s="5">
        <f>+B10+B11-B12</f>
        <v>36650</v>
      </c>
    </row>
    <row r="14" spans="1:2" x14ac:dyDescent="0.2">
      <c r="B14" s="9"/>
    </row>
    <row r="15" spans="1:2" ht="13.5" thickBot="1" x14ac:dyDescent="0.25">
      <c r="A15" s="1" t="s">
        <v>19</v>
      </c>
      <c r="B15" s="18">
        <f>+B8+B13</f>
        <v>46650</v>
      </c>
    </row>
    <row r="16" spans="1:2" ht="13.5" thickTop="1" x14ac:dyDescent="0.2"/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0" sqref="B10"/>
    </sheetView>
  </sheetViews>
  <sheetFormatPr defaultRowHeight="12.75" x14ac:dyDescent="0.2"/>
  <cols>
    <col min="1" max="1" width="35.42578125" style="1" customWidth="1"/>
    <col min="2" max="2" width="10.28515625" style="26" bestFit="1" customWidth="1"/>
    <col min="3" max="16384" width="9.140625" style="1"/>
  </cols>
  <sheetData>
    <row r="1" spans="1:2" x14ac:dyDescent="0.2">
      <c r="A1" s="50" t="str">
        <f>+'Statement of Changes'!A1:B1</f>
        <v>Trenton Sunglass Company</v>
      </c>
      <c r="B1" s="50"/>
    </row>
    <row r="2" spans="1:2" x14ac:dyDescent="0.2">
      <c r="A2" s="50" t="s">
        <v>20</v>
      </c>
      <c r="B2" s="50"/>
    </row>
    <row r="3" spans="1:2" x14ac:dyDescent="0.2">
      <c r="A3" s="50" t="s">
        <v>31</v>
      </c>
      <c r="B3" s="50"/>
    </row>
    <row r="6" spans="1:2" x14ac:dyDescent="0.2">
      <c r="A6" s="1" t="s">
        <v>6</v>
      </c>
    </row>
    <row r="7" spans="1:2" x14ac:dyDescent="0.2">
      <c r="A7" s="16" t="s">
        <v>0</v>
      </c>
      <c r="B7" s="27">
        <f>+'T-Accounts'!B11</f>
        <v>28150</v>
      </c>
    </row>
    <row r="8" spans="1:2" x14ac:dyDescent="0.2">
      <c r="A8" s="41" t="s">
        <v>3</v>
      </c>
      <c r="B8" s="27">
        <f>+'T-Accounts'!B16</f>
        <v>20750</v>
      </c>
    </row>
    <row r="9" spans="1:2" ht="15" x14ac:dyDescent="0.35">
      <c r="A9" s="24" t="s">
        <v>26</v>
      </c>
      <c r="B9" s="28">
        <f>+'T-Accounts'!B23</f>
        <v>4250</v>
      </c>
    </row>
    <row r="10" spans="1:2" x14ac:dyDescent="0.2">
      <c r="A10" s="1" t="s">
        <v>21</v>
      </c>
      <c r="B10" s="29">
        <f>SUM(B7:B9)</f>
        <v>53150</v>
      </c>
    </row>
    <row r="12" spans="1:2" x14ac:dyDescent="0.2">
      <c r="A12" s="25" t="s">
        <v>2</v>
      </c>
      <c r="B12" s="30">
        <f>+'T-Accounts'!G9</f>
        <v>6500</v>
      </c>
    </row>
    <row r="14" spans="1:2" x14ac:dyDescent="0.2">
      <c r="A14" s="1" t="s">
        <v>22</v>
      </c>
    </row>
    <row r="15" spans="1:2" x14ac:dyDescent="0.2">
      <c r="A15" s="16" t="s">
        <v>1</v>
      </c>
      <c r="B15" s="30">
        <f>+'Statement of Changes'!B8</f>
        <v>10000</v>
      </c>
    </row>
    <row r="16" spans="1:2" ht="15" x14ac:dyDescent="0.35">
      <c r="A16" s="16" t="s">
        <v>23</v>
      </c>
      <c r="B16" s="33">
        <f>+'Statement of Changes'!B13</f>
        <v>36650</v>
      </c>
    </row>
    <row r="17" spans="1:2" x14ac:dyDescent="0.2">
      <c r="A17" s="1" t="s">
        <v>19</v>
      </c>
      <c r="B17" s="34">
        <f>+B15+B16</f>
        <v>46650</v>
      </c>
    </row>
    <row r="18" spans="1:2" x14ac:dyDescent="0.2">
      <c r="B18" s="31"/>
    </row>
    <row r="19" spans="1:2" ht="15" x14ac:dyDescent="0.35">
      <c r="A19" s="1" t="s">
        <v>24</v>
      </c>
      <c r="B19" s="32">
        <f>+B17+B12</f>
        <v>53150</v>
      </c>
    </row>
    <row r="22" spans="1:2" x14ac:dyDescent="0.2">
      <c r="B22" s="40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T-Accounts</vt:lpstr>
      <vt:lpstr>Income Statement</vt:lpstr>
      <vt:lpstr>Statement of Changes</vt:lpstr>
      <vt:lpstr>Balance Sheet</vt:lpstr>
    </vt:vector>
  </TitlesOfParts>
  <Company>ZSHClassroom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emshifflett</cp:lastModifiedBy>
  <dcterms:created xsi:type="dcterms:W3CDTF">2007-05-30T16:26:41Z</dcterms:created>
  <dcterms:modified xsi:type="dcterms:W3CDTF">2014-08-07T12:30:05Z</dcterms:modified>
</cp:coreProperties>
</file>