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shifflett\Dropbox\COB241 Summer Project\New Version Chapters\"/>
    </mc:Choice>
  </mc:AlternateContent>
  <bookViews>
    <workbookView xWindow="0" yWindow="0" windowWidth="24000" windowHeight="9345"/>
  </bookViews>
  <sheets>
    <sheet name="Basket Purchase" sheetId="2" r:id="rId1"/>
    <sheet name="Building Depreciation" sheetId="3" r:id="rId2"/>
    <sheet name="Equipment Depreciation" sheetId="5" r:id="rId3"/>
    <sheet name="Van Depreciation" sheetId="4" r:id="rId4"/>
    <sheet name="2015 T-Accounts" sheetId="1" r:id="rId5"/>
    <sheet name="2015 Income Statement" sheetId="6" r:id="rId6"/>
    <sheet name="2015 Equity" sheetId="7" r:id="rId7"/>
    <sheet name="2015 Balance Sheet" sheetId="8" r:id="rId8"/>
  </sheets>
  <calcPr calcId="152511"/>
</workbook>
</file>

<file path=xl/calcChain.xml><?xml version="1.0" encoding="utf-8"?>
<calcChain xmlns="http://schemas.openxmlformats.org/spreadsheetml/2006/main">
  <c r="J18" i="1" l="1"/>
  <c r="B14" i="4"/>
  <c r="B13" i="4"/>
  <c r="B8" i="4"/>
  <c r="B6" i="4"/>
  <c r="B15" i="8"/>
  <c r="B13" i="8"/>
  <c r="G14" i="1"/>
  <c r="B11" i="1"/>
  <c r="B8" i="7"/>
  <c r="B6" i="7"/>
  <c r="B5" i="7"/>
  <c r="F2" i="1"/>
  <c r="B14" i="1"/>
  <c r="J17" i="1"/>
  <c r="J16" i="1"/>
  <c r="B8" i="3"/>
  <c r="B6" i="3"/>
  <c r="D7" i="5"/>
  <c r="B5" i="1"/>
  <c r="G13" i="1"/>
  <c r="K4" i="1"/>
  <c r="L2" i="1"/>
  <c r="E9" i="1"/>
  <c r="A9" i="1"/>
  <c r="B18" i="8" l="1"/>
  <c r="F17" i="1"/>
  <c r="B17" i="8" l="1"/>
  <c r="B14" i="8"/>
  <c r="B16" i="8"/>
  <c r="B12" i="8"/>
  <c r="B19" i="8" s="1"/>
  <c r="B7" i="7"/>
  <c r="B24" i="8" s="1"/>
  <c r="B6" i="6"/>
  <c r="B5" i="6"/>
  <c r="B8" i="8"/>
  <c r="D3" i="5"/>
  <c r="B4" i="2"/>
  <c r="C2" i="2" s="1"/>
  <c r="E3" i="5" l="1"/>
  <c r="B4" i="5" s="1"/>
  <c r="D4" i="5" s="1"/>
  <c r="E4" i="5" s="1"/>
  <c r="B5" i="5" s="1"/>
  <c r="C3" i="2"/>
  <c r="E3" i="2" s="1"/>
  <c r="E2" i="2"/>
  <c r="J19" i="1"/>
  <c r="B7" i="6" s="1"/>
  <c r="B9" i="6" l="1"/>
  <c r="B9" i="7" s="1"/>
  <c r="B11" i="7" s="1"/>
  <c r="D5" i="5"/>
  <c r="E4" i="2"/>
  <c r="C4" i="2"/>
  <c r="B25" i="8" l="1"/>
  <c r="B12" i="7"/>
  <c r="E5" i="5"/>
  <c r="B6" i="5" s="1"/>
  <c r="B27" i="8"/>
  <c r="D6" i="5" l="1"/>
  <c r="E6" i="5" s="1"/>
  <c r="B7" i="5" s="1"/>
  <c r="B7" i="8"/>
  <c r="B9" i="8" s="1"/>
  <c r="B21" i="8" s="1"/>
  <c r="E7" i="5" l="1"/>
  <c r="D9" i="5" l="1"/>
</calcChain>
</file>

<file path=xl/comments1.xml><?xml version="1.0" encoding="utf-8"?>
<comments xmlns="http://schemas.openxmlformats.org/spreadsheetml/2006/main">
  <authors>
    <author>Lab Patron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>Lab Patron:</t>
        </r>
        <r>
          <rPr>
            <sz val="9"/>
            <color indexed="81"/>
            <rFont val="Tahoma"/>
            <family val="2"/>
          </rPr>
          <t xml:space="preserve">
since it's the final year of life take the BV at the end of year 4 (2,333) and subtract the salvage (2,000) so that the ending BV is equal to salvage value</t>
        </r>
      </text>
    </comment>
  </commentList>
</comments>
</file>

<file path=xl/sharedStrings.xml><?xml version="1.0" encoding="utf-8"?>
<sst xmlns="http://schemas.openxmlformats.org/spreadsheetml/2006/main" count="104" uniqueCount="69">
  <si>
    <t>Cash</t>
  </si>
  <si>
    <t>Common Stock</t>
  </si>
  <si>
    <t>Land</t>
  </si>
  <si>
    <t>Appraised Values:</t>
  </si>
  <si>
    <t>Building</t>
  </si>
  <si>
    <t>Equipment</t>
  </si>
  <si>
    <t>Total</t>
  </si>
  <si>
    <t>%</t>
  </si>
  <si>
    <t>Total Cost</t>
  </si>
  <si>
    <t>Pro Rata Cost</t>
  </si>
  <si>
    <t>Accum. Depr. - Bldg.</t>
  </si>
  <si>
    <t>Accum. Depr. - Equip.</t>
  </si>
  <si>
    <t>Accounts Receivable</t>
  </si>
  <si>
    <t>Van</t>
  </si>
  <si>
    <t>Accum. Depr. - Van</t>
  </si>
  <si>
    <t>Service Revenue</t>
  </si>
  <si>
    <t>Operating Expenses</t>
  </si>
  <si>
    <t xml:space="preserve">Annual Depreciation </t>
  </si>
  <si>
    <t>Building Depreciation - Straight Line</t>
  </si>
  <si>
    <t>Salvage Value</t>
  </si>
  <si>
    <t>Depreciable Cost</t>
  </si>
  <si>
    <t>Useful Life</t>
  </si>
  <si>
    <t>Equipment Depreciation - Double Declining Balance</t>
  </si>
  <si>
    <t>Beg. Book Value</t>
  </si>
  <si>
    <t>2X SL Rate</t>
  </si>
  <si>
    <t>Year</t>
  </si>
  <si>
    <t>Depreciation Expense</t>
  </si>
  <si>
    <t>Ending Book Value</t>
  </si>
  <si>
    <t>Van Depreciation - Units of Production</t>
  </si>
  <si>
    <t>Initial Cost</t>
  </si>
  <si>
    <t>Estimated Total Miles</t>
  </si>
  <si>
    <t>Depreciation Expense per Mile</t>
  </si>
  <si>
    <t>Miles Driven</t>
  </si>
  <si>
    <t>Sinclair Services Company</t>
  </si>
  <si>
    <t>Income Statement</t>
  </si>
  <si>
    <t>Net Income</t>
  </si>
  <si>
    <t>Statement of Changes in Equity</t>
  </si>
  <si>
    <t>Beginning Common Stock</t>
  </si>
  <si>
    <t>Common Stock Issued</t>
  </si>
  <si>
    <t>Ending Common Stock</t>
  </si>
  <si>
    <t>Beginning Retained Earnings</t>
  </si>
  <si>
    <t>Add:  Net Income</t>
  </si>
  <si>
    <t>Less:  Dividends</t>
  </si>
  <si>
    <t>Ending Retained Earnings</t>
  </si>
  <si>
    <t>Total Shareholders' Equity</t>
  </si>
  <si>
    <t>Balance Sheet</t>
  </si>
  <si>
    <t>Assets</t>
  </si>
  <si>
    <t>Total Assets</t>
  </si>
  <si>
    <t>Stockholders' Equity</t>
  </si>
  <si>
    <t>Retained Earnings</t>
  </si>
  <si>
    <t>Sinclair Service Company</t>
  </si>
  <si>
    <t>Current Assets</t>
  </si>
  <si>
    <t>Property, Plant, and Equipment</t>
  </si>
  <si>
    <t>Less:  Accumulated Depreciation</t>
  </si>
  <si>
    <t>Beg Bal</t>
  </si>
  <si>
    <t>For the year ended December 31, 2015</t>
  </si>
  <si>
    <t>As of December 31, 2015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</si>
  <si>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</si>
  <si>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</si>
  <si>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</si>
  <si>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</si>
  <si>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</si>
  <si>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</si>
  <si>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</si>
  <si>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</si>
  <si>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</si>
  <si>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Total Current Assets</t>
  </si>
  <si>
    <t>Total Long-Term Assets</t>
  </si>
  <si>
    <t>Total Liabilities and Stockholders'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</si>
</sst>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.000_);_(* \(#,##0.000\);_(* &quot;-&quot;_);_(@_)"/>
    <numFmt numFmtId="165" formatCode="_(* #,##0_);_(* \(#,##0\);_(* &quot;-&quot;??_);_(@_)"/>
    <numFmt numFmtId="167" formatCode="0.000"/>
    <numFmt numFmtId="168" formatCode="_(* #,##0.000_);_(* \(#,##0.00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4">
    <xf numFmtId="0" fontId="0" fillId="0" borderId="0" xfId="0"/>
    <xf numFmtId="41" fontId="0" fillId="0" borderId="0" xfId="0" applyNumberFormat="1"/>
    <xf numFmtId="9" fontId="2" fillId="0" borderId="0" xfId="1" applyFont="1"/>
    <xf numFmtId="0" fontId="0" fillId="0" borderId="0" xfId="0" applyAlignment="1">
      <alignment wrapText="1"/>
    </xf>
    <xf numFmtId="164" fontId="0" fillId="0" borderId="0" xfId="0" applyNumberFormat="1"/>
    <xf numFmtId="41" fontId="4" fillId="0" borderId="0" xfId="0" applyNumberFormat="1" applyFont="1"/>
    <xf numFmtId="41" fontId="5" fillId="0" borderId="0" xfId="0" applyNumberFormat="1" applyFont="1"/>
    <xf numFmtId="0" fontId="0" fillId="0" borderId="0" xfId="0" applyBorder="1" applyAlignment="1">
      <alignment horizontal="center"/>
    </xf>
    <xf numFmtId="165" fontId="0" fillId="0" borderId="0" xfId="2" applyNumberFormat="1" applyFont="1"/>
    <xf numFmtId="165" fontId="5" fillId="0" borderId="0" xfId="2" applyNumberFormat="1" applyFont="1"/>
    <xf numFmtId="41" fontId="6" fillId="0" borderId="0" xfId="0" applyNumberFormat="1" applyFont="1"/>
    <xf numFmtId="41" fontId="0" fillId="0" borderId="2" xfId="0" applyNumberFormat="1" applyFill="1" applyBorder="1"/>
    <xf numFmtId="41" fontId="0" fillId="0" borderId="0" xfId="0" applyNumberFormat="1" applyFill="1"/>
    <xf numFmtId="41" fontId="0" fillId="0" borderId="3" xfId="0" applyNumberFormat="1" applyFill="1" applyBorder="1"/>
    <xf numFmtId="41" fontId="0" fillId="0" borderId="1" xfId="0" applyNumberFormat="1" applyFill="1" applyBorder="1"/>
    <xf numFmtId="0" fontId="0" fillId="0" borderId="0" xfId="0" applyFill="1"/>
    <xf numFmtId="0" fontId="0" fillId="0" borderId="2" xfId="0" applyFill="1" applyBorder="1"/>
    <xf numFmtId="41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41" fontId="0" fillId="0" borderId="7" xfId="0" applyNumberFormat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9" fontId="2" fillId="0" borderId="0" xfId="1" applyNumberFormat="1" applyFont="1" applyAlignment="1">
      <alignment horizontal="center"/>
    </xf>
    <xf numFmtId="9" fontId="4" fillId="0" borderId="0" xfId="1" applyNumberFormat="1" applyFont="1" applyAlignment="1">
      <alignment horizontal="center"/>
    </xf>
    <xf numFmtId="9" fontId="2" fillId="0" borderId="0" xfId="1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/>
    <xf numFmtId="41" fontId="0" fillId="0" borderId="6" xfId="0" applyNumberFormat="1" applyFill="1" applyBorder="1"/>
    <xf numFmtId="0" fontId="0" fillId="0" borderId="0" xfId="0" quotePrefix="1" applyFill="1"/>
    <xf numFmtId="0" fontId="0" fillId="0" borderId="5" xfId="0" applyBorder="1"/>
    <xf numFmtId="41" fontId="0" fillId="0" borderId="7" xfId="0" applyNumberFormat="1" applyBorder="1"/>
    <xf numFmtId="41" fontId="0" fillId="0" borderId="0" xfId="0" quotePrefix="1" applyNumberFormat="1" applyFill="1"/>
    <xf numFmtId="0" fontId="0" fillId="0" borderId="1" xfId="0" applyFill="1" applyBorder="1"/>
    <xf numFmtId="41" fontId="0" fillId="0" borderId="5" xfId="0" applyNumberFormat="1" applyFill="1" applyBorder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quotePrefix="1" applyFill="1" applyAlignment="1">
      <alignment horizontal="right"/>
    </xf>
    <xf numFmtId="0" fontId="0" fillId="0" borderId="0" xfId="0" quotePrefix="1" applyAlignment="1">
      <alignment horizontal="right"/>
    </xf>
    <xf numFmtId="165" fontId="6" fillId="0" borderId="0" xfId="2" applyNumberFormat="1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1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7" fontId="0" fillId="0" borderId="0" xfId="0" applyNumberFormat="1"/>
    <xf numFmtId="168" fontId="6" fillId="0" borderId="0" xfId="0" applyNumberFormat="1" applyFont="1"/>
    <xf numFmtId="168" fontId="5" fillId="0" borderId="0" xfId="2" applyNumberFormat="1" applyFont="1"/>
    <xf numFmtId="0" fontId="3" fillId="0" borderId="0" xfId="0" applyFont="1" applyFill="1" applyAlignment="1">
      <alignment horizontal="center"/>
    </xf>
    <xf numFmtId="42" fontId="0" fillId="0" borderId="0" xfId="0" applyNumberFormat="1" applyFill="1"/>
    <xf numFmtId="41" fontId="5" fillId="0" borderId="0" xfId="0" applyNumberFormat="1" applyFont="1" applyFill="1" applyBorder="1"/>
    <xf numFmtId="42" fontId="0" fillId="0" borderId="4" xfId="0" applyNumberFormat="1" applyFill="1" applyBorder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left" indent="1"/>
    </xf>
    <xf numFmtId="42" fontId="6" fillId="0" borderId="0" xfId="0" applyNumberFormat="1" applyFont="1" applyFill="1" applyBorder="1"/>
    <xf numFmtId="42" fontId="0" fillId="0" borderId="0" xfId="0" applyNumberFormat="1" applyFill="1" applyBorder="1"/>
    <xf numFmtId="42" fontId="5" fillId="0" borderId="0" xfId="0" applyNumberFormat="1" applyFont="1" applyFill="1" applyBorder="1"/>
    <xf numFmtId="0" fontId="0" fillId="0" borderId="0" xfId="0" applyFill="1" applyAlignment="1">
      <alignment horizontal="left"/>
    </xf>
    <xf numFmtId="41" fontId="0" fillId="0" borderId="0" xfId="0" applyNumberFormat="1" applyFont="1" applyFill="1" applyBorder="1"/>
    <xf numFmtId="41" fontId="5" fillId="0" borderId="0" xfId="0" applyNumberFormat="1" applyFont="1" applyFill="1"/>
    <xf numFmtId="41" fontId="6" fillId="0" borderId="0" xfId="0" applyNumberFormat="1" applyFont="1" applyFill="1"/>
    <xf numFmtId="0" fontId="0" fillId="0" borderId="0" xfId="0" applyFill="1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="130" zoomScaleNormal="130" workbookViewId="0">
      <selection activeCell="B2" sqref="B2"/>
    </sheetView>
  </sheetViews>
  <sheetFormatPr defaultRowHeight="15" x14ac:dyDescent="0.25"/>
  <cols>
    <col min="1" max="1" width="14.42578125" customWidth="1"/>
    <col min="2" max="2" width="11" customWidth="1"/>
    <col min="4" max="4" width="12.42578125" customWidth="1"/>
    <col min="5" max="5" width="14.140625" customWidth="1"/>
  </cols>
  <sheetData>
    <row r="1" spans="1:7" x14ac:dyDescent="0.25">
      <c r="A1" t="s">
        <v>3</v>
      </c>
      <c r="C1" s="21" t="s">
        <v>7</v>
      </c>
      <c r="D1" s="21" t="s">
        <v>8</v>
      </c>
      <c r="E1" s="21" t="s">
        <v>9</v>
      </c>
    </row>
    <row r="2" spans="1:7" x14ac:dyDescent="0.25">
      <c r="A2" t="s">
        <v>2</v>
      </c>
      <c r="B2" s="1">
        <v>80000</v>
      </c>
      <c r="C2" s="22">
        <f>B2/B4</f>
        <v>0.25</v>
      </c>
      <c r="D2" s="1">
        <v>300000</v>
      </c>
      <c r="E2" s="1">
        <f>C2*D2</f>
        <v>75000</v>
      </c>
    </row>
    <row r="3" spans="1:7" ht="17.25" x14ac:dyDescent="0.4">
      <c r="A3" t="s">
        <v>4</v>
      </c>
      <c r="B3" s="5">
        <v>240000</v>
      </c>
      <c r="C3" s="23">
        <f>B3/B4</f>
        <v>0.75</v>
      </c>
      <c r="D3" s="1">
        <v>300000</v>
      </c>
      <c r="E3" s="6">
        <f>C3*D3</f>
        <v>225000</v>
      </c>
      <c r="G3" s="1"/>
    </row>
    <row r="4" spans="1:7" x14ac:dyDescent="0.25">
      <c r="A4" t="s">
        <v>6</v>
      </c>
      <c r="B4" s="1">
        <f>SUM(B2:B3)</f>
        <v>320000</v>
      </c>
      <c r="C4" s="24">
        <f>SUM(C2:C3)</f>
        <v>1</v>
      </c>
      <c r="E4" s="1">
        <f>SUM(E2:E3)</f>
        <v>300000</v>
      </c>
    </row>
    <row r="5" spans="1:7" x14ac:dyDescent="0.25">
      <c r="G5" s="1"/>
    </row>
    <row r="6" spans="1:7" x14ac:dyDescent="0.25">
      <c r="G6" s="1"/>
    </row>
    <row r="8" spans="1:7" x14ac:dyDescent="0.25">
      <c r="G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30" zoomScaleNormal="130" workbookViewId="0">
      <selection activeCell="B9" sqref="B9"/>
    </sheetView>
  </sheetViews>
  <sheetFormatPr defaultRowHeight="15" x14ac:dyDescent="0.25"/>
  <cols>
    <col min="1" max="1" width="20.140625" customWidth="1"/>
    <col min="2" max="2" width="12.85546875" customWidth="1"/>
    <col min="3" max="3" width="12.42578125" customWidth="1"/>
    <col min="4" max="4" width="12.28515625" customWidth="1"/>
    <col min="5" max="5" width="13.28515625" customWidth="1"/>
    <col min="6" max="6" width="11.140625" customWidth="1"/>
    <col min="7" max="7" width="12.7109375" customWidth="1"/>
  </cols>
  <sheetData>
    <row r="1" spans="1:5" x14ac:dyDescent="0.25">
      <c r="A1" s="26" t="s">
        <v>18</v>
      </c>
    </row>
    <row r="3" spans="1:5" x14ac:dyDescent="0.25">
      <c r="A3" s="1"/>
      <c r="B3" s="8"/>
      <c r="C3" s="1"/>
      <c r="D3" s="1"/>
      <c r="E3" s="1"/>
    </row>
    <row r="4" spans="1:5" x14ac:dyDescent="0.25">
      <c r="A4" s="3" t="s">
        <v>29</v>
      </c>
      <c r="B4" s="8">
        <v>225000</v>
      </c>
    </row>
    <row r="5" spans="1:5" ht="17.25" x14ac:dyDescent="0.4">
      <c r="A5" s="3" t="s">
        <v>19</v>
      </c>
      <c r="B5" s="9">
        <v>36000</v>
      </c>
    </row>
    <row r="6" spans="1:5" x14ac:dyDescent="0.25">
      <c r="A6" s="3" t="s">
        <v>20</v>
      </c>
      <c r="B6" s="8">
        <f>+B4-B5</f>
        <v>189000</v>
      </c>
    </row>
    <row r="7" spans="1:5" ht="17.25" x14ac:dyDescent="0.4">
      <c r="A7" s="3" t="s">
        <v>21</v>
      </c>
      <c r="B7" s="9">
        <v>30</v>
      </c>
    </row>
    <row r="8" spans="1:5" ht="17.25" x14ac:dyDescent="0.4">
      <c r="A8" s="3" t="s">
        <v>17</v>
      </c>
      <c r="B8" s="38">
        <f>+B6/B7</f>
        <v>6300</v>
      </c>
    </row>
    <row r="9" spans="1:5" x14ac:dyDescent="0.25">
      <c r="B9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"/>
  <sheetViews>
    <sheetView zoomScale="140" zoomScaleNormal="140" workbookViewId="0">
      <selection activeCell="A8" sqref="A8"/>
    </sheetView>
  </sheetViews>
  <sheetFormatPr defaultRowHeight="15" x14ac:dyDescent="0.25"/>
  <cols>
    <col min="2" max="2" width="11" customWidth="1"/>
    <col min="4" max="4" width="12.140625" customWidth="1"/>
    <col min="5" max="5" width="12.7109375" customWidth="1"/>
  </cols>
  <sheetData>
    <row r="1" spans="1:5" x14ac:dyDescent="0.25">
      <c r="A1" s="26" t="s">
        <v>22</v>
      </c>
    </row>
    <row r="2" spans="1:5" ht="30" x14ac:dyDescent="0.25">
      <c r="A2" s="21" t="s">
        <v>25</v>
      </c>
      <c r="B2" s="25" t="s">
        <v>23</v>
      </c>
      <c r="C2" s="25" t="s">
        <v>24</v>
      </c>
      <c r="D2" s="25" t="s">
        <v>26</v>
      </c>
      <c r="E2" s="25" t="s">
        <v>27</v>
      </c>
    </row>
    <row r="3" spans="1:5" x14ac:dyDescent="0.25">
      <c r="A3">
        <v>2014</v>
      </c>
      <c r="B3" s="1">
        <v>18000</v>
      </c>
      <c r="C3" s="2">
        <v>0.4</v>
      </c>
      <c r="D3" s="1">
        <f>B3*C3</f>
        <v>7200</v>
      </c>
      <c r="E3" s="1">
        <f>B3-D3</f>
        <v>10800</v>
      </c>
    </row>
    <row r="4" spans="1:5" x14ac:dyDescent="0.25">
      <c r="A4">
        <v>2015</v>
      </c>
      <c r="B4" s="1">
        <f>E3</f>
        <v>10800</v>
      </c>
      <c r="C4" s="2">
        <v>0.4</v>
      </c>
      <c r="D4" s="1">
        <f>B4*C4</f>
        <v>4320</v>
      </c>
      <c r="E4" s="1">
        <f>B4-D4</f>
        <v>6480</v>
      </c>
    </row>
    <row r="5" spans="1:5" x14ac:dyDescent="0.25">
      <c r="A5">
        <v>2016</v>
      </c>
      <c r="B5" s="1">
        <f>+E4</f>
        <v>6480</v>
      </c>
      <c r="C5" s="2">
        <v>0.4</v>
      </c>
      <c r="D5" s="1">
        <f t="shared" ref="D5:D6" si="0">B5*C5</f>
        <v>2592</v>
      </c>
      <c r="E5" s="1">
        <f t="shared" ref="E5:E7" si="1">B5-D5</f>
        <v>3888</v>
      </c>
    </row>
    <row r="6" spans="1:5" x14ac:dyDescent="0.25">
      <c r="A6">
        <v>2017</v>
      </c>
      <c r="B6" s="1">
        <f t="shared" ref="B6:B7" si="2">+E5</f>
        <v>3888</v>
      </c>
      <c r="C6" s="2">
        <v>0.4</v>
      </c>
      <c r="D6" s="1">
        <f t="shared" si="0"/>
        <v>1555.2</v>
      </c>
      <c r="E6" s="1">
        <f t="shared" si="1"/>
        <v>2332.8000000000002</v>
      </c>
    </row>
    <row r="7" spans="1:5" x14ac:dyDescent="0.25">
      <c r="A7">
        <v>2018</v>
      </c>
      <c r="B7" s="1">
        <f t="shared" si="2"/>
        <v>2332.8000000000002</v>
      </c>
      <c r="C7" s="2">
        <v>0.4</v>
      </c>
      <c r="D7" s="1">
        <f>+E6-2000</f>
        <v>332.80000000000018</v>
      </c>
      <c r="E7" s="1">
        <f t="shared" si="1"/>
        <v>2000</v>
      </c>
    </row>
    <row r="9" spans="1:5" x14ac:dyDescent="0.25">
      <c r="D9" s="1">
        <f>SUM(D3:D8)</f>
        <v>16000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50" zoomScaleNormal="150" workbookViewId="0">
      <selection activeCell="C13" sqref="C13"/>
    </sheetView>
  </sheetViews>
  <sheetFormatPr defaultRowHeight="15" x14ac:dyDescent="0.25"/>
  <cols>
    <col min="1" max="1" width="35.85546875" style="40" bestFit="1" customWidth="1"/>
    <col min="3" max="4" width="12.85546875" customWidth="1"/>
    <col min="5" max="5" width="13.42578125" customWidth="1"/>
  </cols>
  <sheetData>
    <row r="1" spans="1:5" x14ac:dyDescent="0.25">
      <c r="A1" s="39" t="s">
        <v>28</v>
      </c>
    </row>
    <row r="3" spans="1:5" x14ac:dyDescent="0.25">
      <c r="A3" s="41"/>
      <c r="B3" s="1"/>
      <c r="C3" s="1"/>
      <c r="D3" s="1"/>
      <c r="E3" s="4"/>
    </row>
    <row r="4" spans="1:5" x14ac:dyDescent="0.25">
      <c r="A4" s="40" t="s">
        <v>29</v>
      </c>
      <c r="B4" s="1">
        <v>34900</v>
      </c>
      <c r="C4" s="1"/>
      <c r="D4" s="1"/>
      <c r="E4" s="4"/>
    </row>
    <row r="5" spans="1:5" ht="17.25" x14ac:dyDescent="0.4">
      <c r="A5" s="42" t="s">
        <v>19</v>
      </c>
      <c r="B5" s="6">
        <v>4000</v>
      </c>
      <c r="C5" s="1"/>
      <c r="D5" s="1"/>
      <c r="E5" s="4"/>
    </row>
    <row r="6" spans="1:5" x14ac:dyDescent="0.25">
      <c r="A6" s="42" t="s">
        <v>20</v>
      </c>
      <c r="B6" s="1">
        <f>+B4-B5</f>
        <v>30900</v>
      </c>
      <c r="C6" s="1"/>
      <c r="D6" s="1"/>
      <c r="E6" s="4"/>
    </row>
    <row r="7" spans="1:5" ht="17.25" x14ac:dyDescent="0.4">
      <c r="A7" s="42" t="s">
        <v>30</v>
      </c>
      <c r="B7" s="6">
        <v>150000</v>
      </c>
      <c r="C7" s="1"/>
      <c r="D7" s="1"/>
      <c r="E7" s="4"/>
    </row>
    <row r="8" spans="1:5" ht="17.25" x14ac:dyDescent="0.4">
      <c r="A8" s="42" t="s">
        <v>31</v>
      </c>
      <c r="B8" s="48">
        <f>+B6/B7</f>
        <v>0.20599999999999999</v>
      </c>
      <c r="C8" s="1"/>
      <c r="D8" s="1"/>
      <c r="E8" s="4"/>
    </row>
    <row r="9" spans="1:5" x14ac:dyDescent="0.25">
      <c r="A9" s="41"/>
      <c r="B9" s="1"/>
      <c r="C9" s="1"/>
      <c r="D9" s="1"/>
      <c r="E9" s="4"/>
    </row>
    <row r="11" spans="1:5" x14ac:dyDescent="0.25">
      <c r="A11" s="3"/>
    </row>
    <row r="12" spans="1:5" x14ac:dyDescent="0.25">
      <c r="A12" s="3" t="s">
        <v>32</v>
      </c>
      <c r="B12" s="1">
        <v>40000</v>
      </c>
      <c r="C12" s="4"/>
      <c r="D12" s="1"/>
    </row>
    <row r="13" spans="1:5" ht="17.25" x14ac:dyDescent="0.4">
      <c r="A13" s="3" t="s">
        <v>31</v>
      </c>
      <c r="B13" s="49">
        <f>+B8</f>
        <v>0.20599999999999999</v>
      </c>
      <c r="C13" s="4"/>
      <c r="D13" s="1"/>
    </row>
    <row r="14" spans="1:5" ht="17.25" x14ac:dyDescent="0.4">
      <c r="A14" s="3" t="s">
        <v>26</v>
      </c>
      <c r="B14" s="10">
        <f>+B13*B12</f>
        <v>8240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10" zoomScale="140" zoomScaleNormal="140" workbookViewId="0">
      <selection activeCell="F23" sqref="F23:F24"/>
    </sheetView>
  </sheetViews>
  <sheetFormatPr defaultRowHeight="15" x14ac:dyDescent="0.25"/>
  <cols>
    <col min="1" max="1" width="9.140625" style="34"/>
    <col min="2" max="2" width="11" customWidth="1"/>
    <col min="3" max="3" width="10.85546875" customWidth="1"/>
    <col min="5" max="5" width="9.140625" style="34"/>
    <col min="6" max="6" width="10" customWidth="1"/>
    <col min="7" max="8" width="10.28515625" customWidth="1"/>
    <col min="9" max="9" width="9.140625" style="34"/>
    <col min="10" max="10" width="10.28515625" customWidth="1"/>
    <col min="11" max="11" width="11" customWidth="1"/>
  </cols>
  <sheetData>
    <row r="1" spans="1:13" x14ac:dyDescent="0.25">
      <c r="B1" s="44" t="s">
        <v>0</v>
      </c>
      <c r="C1" s="44"/>
      <c r="F1" s="44" t="s">
        <v>4</v>
      </c>
      <c r="G1" s="44"/>
      <c r="H1" s="7"/>
      <c r="J1" s="44" t="s">
        <v>1</v>
      </c>
      <c r="K1" s="44"/>
    </row>
    <row r="2" spans="1:13" x14ac:dyDescent="0.25">
      <c r="A2" s="34" t="s">
        <v>54</v>
      </c>
      <c r="B2" s="11">
        <v>18000</v>
      </c>
      <c r="C2" s="12">
        <v>300000</v>
      </c>
      <c r="D2" s="28" t="s">
        <v>58</v>
      </c>
      <c r="E2" s="36" t="s">
        <v>58</v>
      </c>
      <c r="F2" s="11">
        <f>+'Basket Purchase'!E3</f>
        <v>225000</v>
      </c>
      <c r="G2" s="15"/>
      <c r="H2" s="15"/>
      <c r="I2" s="35"/>
      <c r="J2" s="16"/>
      <c r="K2" s="12">
        <v>35000</v>
      </c>
      <c r="L2" s="15" t="str">
        <f>+L7</f>
        <v>Beg Bal</v>
      </c>
      <c r="M2" s="15"/>
    </row>
    <row r="3" spans="1:13" x14ac:dyDescent="0.25">
      <c r="A3" s="37" t="s">
        <v>57</v>
      </c>
      <c r="B3" s="11">
        <v>400000</v>
      </c>
      <c r="C3" s="17">
        <v>34900</v>
      </c>
      <c r="D3" s="28" t="s">
        <v>61</v>
      </c>
      <c r="E3" s="35"/>
      <c r="F3" s="15"/>
      <c r="G3" s="15"/>
      <c r="H3" s="15"/>
      <c r="I3" s="35"/>
      <c r="J3" s="43"/>
      <c r="K3" s="12">
        <v>400000</v>
      </c>
      <c r="L3" s="28" t="s">
        <v>57</v>
      </c>
      <c r="M3" s="15"/>
    </row>
    <row r="4" spans="1:13" x14ac:dyDescent="0.25">
      <c r="A4" s="37" t="s">
        <v>60</v>
      </c>
      <c r="B4" s="13">
        <v>180000</v>
      </c>
      <c r="C4" s="14">
        <v>110000</v>
      </c>
      <c r="D4" s="28" t="s">
        <v>62</v>
      </c>
      <c r="E4" s="35"/>
      <c r="F4" s="45" t="s">
        <v>10</v>
      </c>
      <c r="G4" s="45"/>
      <c r="H4" s="18"/>
      <c r="I4" s="35"/>
      <c r="K4" s="30">
        <f>+K3+K2</f>
        <v>435000</v>
      </c>
      <c r="M4" s="15"/>
    </row>
    <row r="5" spans="1:13" x14ac:dyDescent="0.25">
      <c r="B5" s="11">
        <f>SUM(B2:B4)-SUM(C2:C4)</f>
        <v>153100</v>
      </c>
      <c r="E5" s="35"/>
      <c r="F5" s="16"/>
      <c r="G5" s="12">
        <v>6300</v>
      </c>
      <c r="H5" s="31" t="s">
        <v>63</v>
      </c>
      <c r="I5" s="35"/>
      <c r="M5" s="15"/>
    </row>
    <row r="6" spans="1:13" x14ac:dyDescent="0.25">
      <c r="C6" s="12"/>
      <c r="D6" s="15"/>
      <c r="E6" s="35"/>
      <c r="G6" s="15"/>
      <c r="H6" s="15"/>
      <c r="I6" s="35"/>
      <c r="J6" s="44" t="s">
        <v>49</v>
      </c>
      <c r="K6" s="44"/>
      <c r="L6" s="15"/>
      <c r="M6" s="15"/>
    </row>
    <row r="7" spans="1:13" x14ac:dyDescent="0.25">
      <c r="B7" s="15"/>
      <c r="C7" s="15"/>
      <c r="D7" s="15"/>
      <c r="E7" s="35"/>
      <c r="F7" s="15"/>
      <c r="G7" s="15"/>
      <c r="H7" s="15"/>
      <c r="I7" s="35"/>
      <c r="J7" s="16"/>
      <c r="K7" s="12">
        <v>5800</v>
      </c>
      <c r="L7" s="15" t="s">
        <v>54</v>
      </c>
      <c r="M7" s="15"/>
    </row>
    <row r="8" spans="1:13" x14ac:dyDescent="0.25">
      <c r="B8" s="46" t="s">
        <v>12</v>
      </c>
      <c r="C8" s="45"/>
      <c r="D8" s="15"/>
      <c r="E8" s="35"/>
      <c r="F8" s="45" t="s">
        <v>5</v>
      </c>
      <c r="G8" s="45"/>
      <c r="H8" s="18"/>
      <c r="I8" s="35"/>
      <c r="L8" s="15"/>
      <c r="M8" s="15"/>
    </row>
    <row r="9" spans="1:13" x14ac:dyDescent="0.25">
      <c r="A9" s="34" t="str">
        <f>A2</f>
        <v>Beg Bal</v>
      </c>
      <c r="B9" s="27">
        <v>12000</v>
      </c>
      <c r="C9" s="27">
        <v>180000</v>
      </c>
      <c r="D9" s="28" t="s">
        <v>60</v>
      </c>
      <c r="E9" s="35" t="str">
        <f>+A9</f>
        <v>Beg Bal</v>
      </c>
      <c r="F9" s="11">
        <v>18000</v>
      </c>
      <c r="G9" s="15"/>
      <c r="H9" s="15"/>
      <c r="I9" s="35"/>
      <c r="J9" s="45" t="s">
        <v>15</v>
      </c>
      <c r="K9" s="45"/>
      <c r="L9" s="15"/>
      <c r="M9" s="15"/>
    </row>
    <row r="10" spans="1:13" x14ac:dyDescent="0.25">
      <c r="A10" s="37" t="s">
        <v>59</v>
      </c>
      <c r="B10" s="13">
        <v>200000</v>
      </c>
      <c r="C10" s="29"/>
      <c r="E10" s="35"/>
      <c r="F10" s="15"/>
      <c r="G10" s="15"/>
      <c r="H10" s="15"/>
      <c r="I10" s="35"/>
      <c r="J10" s="18"/>
      <c r="K10" s="19">
        <v>200000</v>
      </c>
      <c r="L10" s="28" t="s">
        <v>59</v>
      </c>
      <c r="M10" s="15"/>
    </row>
    <row r="11" spans="1:13" x14ac:dyDescent="0.25">
      <c r="B11" s="11">
        <f>+B9+B10-C9</f>
        <v>32000</v>
      </c>
      <c r="C11" s="12"/>
      <c r="D11" s="15"/>
      <c r="E11" s="35"/>
      <c r="F11" s="45" t="s">
        <v>11</v>
      </c>
      <c r="G11" s="45"/>
      <c r="H11" s="18"/>
      <c r="I11" s="35"/>
      <c r="J11" s="15"/>
      <c r="K11" s="15"/>
      <c r="L11" s="15"/>
      <c r="M11" s="15"/>
    </row>
    <row r="12" spans="1:13" x14ac:dyDescent="0.25">
      <c r="D12" s="15"/>
      <c r="E12" s="35"/>
      <c r="F12" s="16"/>
      <c r="G12" s="12">
        <v>7200</v>
      </c>
      <c r="H12" s="12" t="s">
        <v>54</v>
      </c>
      <c r="I12" s="35"/>
      <c r="J12" s="45" t="s">
        <v>16</v>
      </c>
      <c r="K12" s="45"/>
      <c r="L12" s="15"/>
      <c r="M12" s="15"/>
    </row>
    <row r="13" spans="1:13" x14ac:dyDescent="0.25">
      <c r="B13" s="45" t="s">
        <v>2</v>
      </c>
      <c r="C13" s="45"/>
      <c r="D13" s="15"/>
      <c r="E13" s="35"/>
      <c r="F13" s="32"/>
      <c r="G13" s="33">
        <f>(18000-7200)*0.4</f>
        <v>4320</v>
      </c>
      <c r="H13" s="28" t="s">
        <v>65</v>
      </c>
      <c r="I13" s="36" t="s">
        <v>62</v>
      </c>
      <c r="J13" s="11">
        <v>110000</v>
      </c>
      <c r="K13" s="15"/>
      <c r="L13" s="15"/>
      <c r="M13" s="15"/>
    </row>
    <row r="14" spans="1:13" x14ac:dyDescent="0.25">
      <c r="A14" s="37" t="s">
        <v>58</v>
      </c>
      <c r="B14" s="11">
        <f>+'Basket Purchase'!E2</f>
        <v>75000</v>
      </c>
      <c r="C14" s="15"/>
      <c r="D14" s="15"/>
      <c r="G14" s="30">
        <f>+G13+G12</f>
        <v>11520</v>
      </c>
      <c r="I14" s="35"/>
      <c r="J14" s="20"/>
      <c r="K14" s="15"/>
      <c r="L14" s="15"/>
      <c r="M14" s="15"/>
    </row>
    <row r="15" spans="1:13" x14ac:dyDescent="0.25">
      <c r="B15" s="15"/>
      <c r="C15" s="15"/>
      <c r="D15" s="15"/>
      <c r="I15" s="35"/>
      <c r="J15" s="45" t="s">
        <v>26</v>
      </c>
      <c r="K15" s="45"/>
      <c r="L15" s="15"/>
      <c r="M15" s="15"/>
    </row>
    <row r="16" spans="1:13" x14ac:dyDescent="0.25">
      <c r="B16" s="15"/>
      <c r="C16" s="15"/>
      <c r="D16" s="15"/>
      <c r="E16" s="35"/>
      <c r="F16" s="45" t="s">
        <v>13</v>
      </c>
      <c r="G16" s="45"/>
      <c r="H16" s="18"/>
      <c r="I16" s="36" t="s">
        <v>65</v>
      </c>
      <c r="J16" s="11">
        <f>+'Equipment Depreciation'!D4</f>
        <v>4320</v>
      </c>
      <c r="K16" s="12"/>
      <c r="L16" s="15"/>
      <c r="M16" s="15"/>
    </row>
    <row r="17" spans="2:13" x14ac:dyDescent="0.25">
      <c r="B17" s="15"/>
      <c r="C17" s="15"/>
      <c r="D17" s="15"/>
      <c r="E17" s="36" t="s">
        <v>61</v>
      </c>
      <c r="F17" s="11">
        <f>36000-2000+900</f>
        <v>34900</v>
      </c>
      <c r="G17" s="15"/>
      <c r="H17" s="15"/>
      <c r="I17" s="36" t="s">
        <v>63</v>
      </c>
      <c r="J17" s="11">
        <f>+'Building Depreciation'!B8</f>
        <v>6300</v>
      </c>
      <c r="K17" s="12"/>
      <c r="L17" s="15"/>
      <c r="M17" s="15"/>
    </row>
    <row r="18" spans="2:13" x14ac:dyDescent="0.25">
      <c r="B18" s="15"/>
      <c r="C18" s="15"/>
      <c r="D18" s="15"/>
      <c r="E18" s="35"/>
      <c r="F18" s="15"/>
      <c r="G18" s="15"/>
      <c r="H18" s="15"/>
      <c r="I18" s="36" t="s">
        <v>64</v>
      </c>
      <c r="J18" s="13">
        <f>+'Van Depreciation'!B14</f>
        <v>8240</v>
      </c>
      <c r="K18" s="14"/>
      <c r="L18" s="15"/>
      <c r="M18" s="15"/>
    </row>
    <row r="19" spans="2:13" x14ac:dyDescent="0.25">
      <c r="B19" s="15"/>
      <c r="C19" s="15"/>
      <c r="D19" s="15"/>
      <c r="E19" s="35"/>
      <c r="F19" s="45" t="s">
        <v>14</v>
      </c>
      <c r="G19" s="45"/>
      <c r="H19" s="18"/>
      <c r="I19" s="35"/>
      <c r="J19" s="11">
        <f>SUM(J16:J18)</f>
        <v>18860</v>
      </c>
      <c r="K19" s="12"/>
      <c r="L19" s="15"/>
      <c r="M19" s="15"/>
    </row>
    <row r="20" spans="2:13" x14ac:dyDescent="0.25">
      <c r="B20" s="15"/>
      <c r="C20" s="15"/>
      <c r="D20" s="15"/>
      <c r="E20" s="35"/>
      <c r="F20" s="16"/>
      <c r="G20" s="12">
        <v>8240</v>
      </c>
      <c r="H20" s="31" t="s">
        <v>64</v>
      </c>
      <c r="I20" s="35"/>
      <c r="L20" s="15"/>
      <c r="M20" s="15"/>
    </row>
    <row r="21" spans="2:13" x14ac:dyDescent="0.25">
      <c r="E21" s="35"/>
      <c r="F21" s="15"/>
      <c r="G21" s="15"/>
      <c r="H21" s="15"/>
    </row>
    <row r="23" spans="2:13" x14ac:dyDescent="0.25">
      <c r="F23" s="47"/>
    </row>
  </sheetData>
  <mergeCells count="14">
    <mergeCell ref="F19:G19"/>
    <mergeCell ref="J9:K9"/>
    <mergeCell ref="J12:K12"/>
    <mergeCell ref="J15:K15"/>
    <mergeCell ref="F16:G16"/>
    <mergeCell ref="B1:C1"/>
    <mergeCell ref="J6:K6"/>
    <mergeCell ref="B13:C13"/>
    <mergeCell ref="F1:G1"/>
    <mergeCell ref="F4:G4"/>
    <mergeCell ref="F8:G8"/>
    <mergeCell ref="F11:G11"/>
    <mergeCell ref="B8:C8"/>
    <mergeCell ref="J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="140" zoomScaleNormal="140" workbookViewId="0">
      <selection sqref="A1:C9"/>
    </sheetView>
  </sheetViews>
  <sheetFormatPr defaultRowHeight="15" x14ac:dyDescent="0.25"/>
  <cols>
    <col min="1" max="1" width="26.42578125" style="15" bestFit="1" customWidth="1"/>
    <col min="2" max="2" width="10.42578125" style="15" bestFit="1" customWidth="1"/>
    <col min="3" max="3" width="11.5703125" style="15" customWidth="1"/>
    <col min="4" max="16384" width="9.140625" style="15"/>
  </cols>
  <sheetData>
    <row r="1" spans="1:3" x14ac:dyDescent="0.25">
      <c r="A1" s="50" t="s">
        <v>33</v>
      </c>
      <c r="B1" s="50"/>
      <c r="C1" s="50"/>
    </row>
    <row r="2" spans="1:3" x14ac:dyDescent="0.25">
      <c r="A2" s="50" t="s">
        <v>34</v>
      </c>
      <c r="B2" s="50"/>
      <c r="C2" s="50"/>
    </row>
    <row r="3" spans="1:3" x14ac:dyDescent="0.25">
      <c r="A3" s="50" t="s">
        <v>55</v>
      </c>
      <c r="B3" s="50"/>
      <c r="C3" s="50"/>
    </row>
    <row r="5" spans="1:3" x14ac:dyDescent="0.25">
      <c r="A5" s="15" t="s">
        <v>15</v>
      </c>
      <c r="B5" s="51">
        <f>'2015 T-Accounts'!K10</f>
        <v>200000</v>
      </c>
    </row>
    <row r="6" spans="1:3" x14ac:dyDescent="0.25">
      <c r="A6" s="15" t="s">
        <v>16</v>
      </c>
      <c r="B6" s="12">
        <f>'2015 T-Accounts'!J13</f>
        <v>110000</v>
      </c>
    </row>
    <row r="7" spans="1:3" ht="17.25" x14ac:dyDescent="0.4">
      <c r="A7" s="15" t="s">
        <v>26</v>
      </c>
      <c r="B7" s="52">
        <f>'2015 T-Accounts'!J19</f>
        <v>18860</v>
      </c>
      <c r="C7" s="52"/>
    </row>
    <row r="8" spans="1:3" ht="17.25" x14ac:dyDescent="0.4">
      <c r="B8" s="52"/>
      <c r="C8" s="52"/>
    </row>
    <row r="9" spans="1:3" ht="15.75" thickBot="1" x14ac:dyDescent="0.3">
      <c r="A9" s="15" t="s">
        <v>35</v>
      </c>
      <c r="B9" s="53">
        <f>+B5-B6-B7</f>
        <v>71140</v>
      </c>
    </row>
    <row r="10" spans="1:3" ht="15.75" thickTop="1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130" zoomScaleNormal="130" workbookViewId="0">
      <selection sqref="A1:B12"/>
    </sheetView>
  </sheetViews>
  <sheetFormatPr defaultRowHeight="15" x14ac:dyDescent="0.25"/>
  <cols>
    <col min="1" max="1" width="30.42578125" style="15" customWidth="1"/>
    <col min="2" max="2" width="16.140625" style="15" customWidth="1"/>
    <col min="3" max="16384" width="9.140625" style="15"/>
  </cols>
  <sheetData>
    <row r="1" spans="1:2" x14ac:dyDescent="0.25">
      <c r="A1" s="54" t="s">
        <v>33</v>
      </c>
      <c r="B1" s="54"/>
    </row>
    <row r="2" spans="1:2" x14ac:dyDescent="0.25">
      <c r="A2" s="54" t="s">
        <v>36</v>
      </c>
      <c r="B2" s="54"/>
    </row>
    <row r="3" spans="1:2" x14ac:dyDescent="0.25">
      <c r="A3" s="54" t="s">
        <v>55</v>
      </c>
      <c r="B3" s="54"/>
    </row>
    <row r="5" spans="1:2" x14ac:dyDescent="0.25">
      <c r="A5" s="15" t="s">
        <v>37</v>
      </c>
      <c r="B5" s="51">
        <f>+'2015 T-Accounts'!K2</f>
        <v>35000</v>
      </c>
    </row>
    <row r="6" spans="1:2" ht="17.25" x14ac:dyDescent="0.4">
      <c r="A6" s="55" t="s">
        <v>38</v>
      </c>
      <c r="B6" s="52">
        <f>+'2015 T-Accounts'!K3</f>
        <v>400000</v>
      </c>
    </row>
    <row r="7" spans="1:2" x14ac:dyDescent="0.25">
      <c r="A7" s="15" t="s">
        <v>39</v>
      </c>
      <c r="B7" s="17">
        <f>B5+B6</f>
        <v>435000</v>
      </c>
    </row>
    <row r="8" spans="1:2" x14ac:dyDescent="0.25">
      <c r="A8" s="15" t="s">
        <v>40</v>
      </c>
      <c r="B8" s="12">
        <f>+'2015 T-Accounts'!K7</f>
        <v>5800</v>
      </c>
    </row>
    <row r="9" spans="1:2" x14ac:dyDescent="0.25">
      <c r="A9" s="55" t="s">
        <v>41</v>
      </c>
      <c r="B9" s="12">
        <f>'2015 Income Statement'!B9</f>
        <v>71140</v>
      </c>
    </row>
    <row r="10" spans="1:2" ht="17.25" x14ac:dyDescent="0.4">
      <c r="A10" s="55" t="s">
        <v>42</v>
      </c>
      <c r="B10" s="52">
        <v>0</v>
      </c>
    </row>
    <row r="11" spans="1:2" ht="17.25" x14ac:dyDescent="0.4">
      <c r="A11" s="15" t="s">
        <v>43</v>
      </c>
      <c r="B11" s="52">
        <f>B8+B9+B10</f>
        <v>76940</v>
      </c>
    </row>
    <row r="12" spans="1:2" ht="17.25" x14ac:dyDescent="0.4">
      <c r="A12" s="15" t="s">
        <v>44</v>
      </c>
      <c r="B12" s="56">
        <f>B7+B11</f>
        <v>511940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Normal="100" workbookViewId="0">
      <selection sqref="A1:XFD1048576"/>
    </sheetView>
  </sheetViews>
  <sheetFormatPr defaultColWidth="13" defaultRowHeight="15" x14ac:dyDescent="0.25"/>
  <cols>
    <col min="1" max="1" width="30.28515625" style="15" bestFit="1" customWidth="1"/>
    <col min="2" max="16384" width="13" style="15"/>
  </cols>
  <sheetData>
    <row r="1" spans="1:3" x14ac:dyDescent="0.25">
      <c r="A1" s="54" t="s">
        <v>50</v>
      </c>
      <c r="B1" s="54"/>
      <c r="C1" s="54"/>
    </row>
    <row r="2" spans="1:3" x14ac:dyDescent="0.25">
      <c r="A2" s="54" t="s">
        <v>45</v>
      </c>
      <c r="B2" s="54"/>
      <c r="C2" s="54"/>
    </row>
    <row r="3" spans="1:3" x14ac:dyDescent="0.25">
      <c r="A3" s="54" t="s">
        <v>56</v>
      </c>
      <c r="B3" s="54"/>
      <c r="C3" s="54"/>
    </row>
    <row r="5" spans="1:3" x14ac:dyDescent="0.25">
      <c r="A5" s="15" t="s">
        <v>46</v>
      </c>
    </row>
    <row r="6" spans="1:3" x14ac:dyDescent="0.25">
      <c r="A6" s="15" t="s">
        <v>51</v>
      </c>
    </row>
    <row r="7" spans="1:3" x14ac:dyDescent="0.25">
      <c r="A7" s="55" t="s">
        <v>0</v>
      </c>
      <c r="B7" s="51">
        <f>'2015 T-Accounts'!B5</f>
        <v>153100</v>
      </c>
    </row>
    <row r="8" spans="1:3" ht="17.25" x14ac:dyDescent="0.4">
      <c r="A8" s="55" t="s">
        <v>12</v>
      </c>
      <c r="B8" s="52">
        <f>'2015 T-Accounts'!B11</f>
        <v>32000</v>
      </c>
      <c r="C8" s="57"/>
    </row>
    <row r="9" spans="1:3" x14ac:dyDescent="0.25">
      <c r="A9" s="59" t="s">
        <v>66</v>
      </c>
      <c r="B9" s="60">
        <f>+B8+B7</f>
        <v>185100</v>
      </c>
      <c r="C9" s="57"/>
    </row>
    <row r="10" spans="1:3" ht="17.25" x14ac:dyDescent="0.4">
      <c r="A10" s="55"/>
      <c r="B10" s="52"/>
      <c r="C10" s="57"/>
    </row>
    <row r="11" spans="1:3" x14ac:dyDescent="0.25">
      <c r="A11" s="15" t="s">
        <v>52</v>
      </c>
      <c r="C11" s="57"/>
    </row>
    <row r="12" spans="1:3" x14ac:dyDescent="0.25">
      <c r="A12" s="15" t="s">
        <v>13</v>
      </c>
      <c r="B12" s="12">
        <f>'2015 T-Accounts'!F17</f>
        <v>34900</v>
      </c>
      <c r="C12" s="57"/>
    </row>
    <row r="13" spans="1:3" x14ac:dyDescent="0.25">
      <c r="A13" s="15" t="s">
        <v>53</v>
      </c>
      <c r="B13" s="12">
        <f>-'2015 T-Accounts'!G20</f>
        <v>-8240</v>
      </c>
      <c r="C13" s="57"/>
    </row>
    <row r="14" spans="1:3" x14ac:dyDescent="0.25">
      <c r="A14" s="15" t="s">
        <v>5</v>
      </c>
      <c r="B14" s="12">
        <f>'2015 T-Accounts'!F9</f>
        <v>18000</v>
      </c>
      <c r="C14" s="57"/>
    </row>
    <row r="15" spans="1:3" x14ac:dyDescent="0.25">
      <c r="A15" s="15" t="s">
        <v>53</v>
      </c>
      <c r="B15" s="12">
        <f>-'2015 T-Accounts'!G14</f>
        <v>-11520</v>
      </c>
      <c r="C15" s="57"/>
    </row>
    <row r="16" spans="1:3" x14ac:dyDescent="0.25">
      <c r="A16" s="15" t="s">
        <v>4</v>
      </c>
      <c r="B16" s="12">
        <f>'2015 T-Accounts'!F2</f>
        <v>225000</v>
      </c>
      <c r="C16" s="57"/>
    </row>
    <row r="17" spans="1:4" x14ac:dyDescent="0.25">
      <c r="A17" s="15" t="s">
        <v>53</v>
      </c>
      <c r="B17" s="12">
        <f>-'2015 T-Accounts'!G5</f>
        <v>-6300</v>
      </c>
      <c r="C17" s="57"/>
    </row>
    <row r="18" spans="1:4" ht="17.25" x14ac:dyDescent="0.4">
      <c r="A18" s="15" t="s">
        <v>2</v>
      </c>
      <c r="B18" s="61">
        <f>'2015 T-Accounts'!B14</f>
        <v>75000</v>
      </c>
      <c r="C18" s="58"/>
    </row>
    <row r="19" spans="1:4" ht="17.25" x14ac:dyDescent="0.4">
      <c r="A19" s="15" t="s">
        <v>67</v>
      </c>
      <c r="B19" s="62">
        <f>SUM(B12:B18)</f>
        <v>326840</v>
      </c>
      <c r="C19" s="58"/>
    </row>
    <row r="20" spans="1:4" ht="17.25" x14ac:dyDescent="0.4">
      <c r="B20" s="12"/>
      <c r="C20" s="58"/>
    </row>
    <row r="21" spans="1:4" ht="17.25" x14ac:dyDescent="0.4">
      <c r="A21" s="15" t="s">
        <v>47</v>
      </c>
      <c r="B21" s="56">
        <f>+B19+B9</f>
        <v>511940</v>
      </c>
    </row>
    <row r="22" spans="1:4" ht="17.25" x14ac:dyDescent="0.4">
      <c r="B22" s="56"/>
    </row>
    <row r="23" spans="1:4" x14ac:dyDescent="0.25">
      <c r="A23" s="15" t="s">
        <v>48</v>
      </c>
      <c r="C23" s="12"/>
    </row>
    <row r="24" spans="1:4" x14ac:dyDescent="0.25">
      <c r="A24" s="55" t="s">
        <v>1</v>
      </c>
      <c r="B24" s="51">
        <f>'2015 Equity'!B7</f>
        <v>435000</v>
      </c>
      <c r="C24" s="12"/>
    </row>
    <row r="25" spans="1:4" ht="17.25" x14ac:dyDescent="0.4">
      <c r="A25" s="55" t="s">
        <v>49</v>
      </c>
      <c r="B25" s="52">
        <f>'2015 Equity'!B11</f>
        <v>76940</v>
      </c>
      <c r="C25" s="12"/>
    </row>
    <row r="26" spans="1:4" ht="17.25" x14ac:dyDescent="0.4">
      <c r="A26" s="55"/>
      <c r="B26" s="52"/>
      <c r="C26" s="12"/>
    </row>
    <row r="27" spans="1:4" ht="32.25" x14ac:dyDescent="0.4">
      <c r="A27" s="63" t="s">
        <v>68</v>
      </c>
      <c r="B27" s="56">
        <f>SUM(B24:B25)</f>
        <v>511940</v>
      </c>
      <c r="D27" s="51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Basket Purchase</vt:lpstr>
      <vt:lpstr>Building Depreciation</vt:lpstr>
      <vt:lpstr>Equipment Depreciation</vt:lpstr>
      <vt:lpstr>Van Depreciation</vt:lpstr>
      <vt:lpstr>2015 T-Accounts</vt:lpstr>
      <vt:lpstr>2015 Income Statement</vt:lpstr>
      <vt:lpstr>2015 Equity</vt:lpstr>
      <vt:lpstr>2015 Balance Sheet</vt:lpstr>
    </vt:vector>
  </TitlesOfParts>
  <Company>James Madison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Brown</dc:creator>
  <cp:lastModifiedBy>emshifflett</cp:lastModifiedBy>
  <dcterms:created xsi:type="dcterms:W3CDTF">2007-07-07T22:42:12Z</dcterms:created>
  <dcterms:modified xsi:type="dcterms:W3CDTF">2014-08-13T18:09:16Z</dcterms:modified>
</cp:coreProperties>
</file>