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480" windowHeight="11640" tabRatio="559"/>
  </bookViews>
  <sheets>
    <sheet name="Bugs" sheetId="28" r:id="rId1"/>
    <sheet name="Excel291" sheetId="2" r:id="rId2"/>
    <sheet name="SMA" sheetId="18" r:id="rId3"/>
    <sheet name="WMA" sheetId="21" r:id="rId4"/>
    <sheet name="Exp" sheetId="17" r:id="rId5"/>
    <sheet name="Reg" sheetId="19" r:id="rId6"/>
    <sheet name="TreePrior" sheetId="20" r:id="rId7"/>
    <sheet name="TreePrior0" sheetId="25" r:id="rId8"/>
    <sheet name="TreePost" sheetId="22" r:id="rId9"/>
    <sheet name="TreePost0" sheetId="26" r:id="rId10"/>
    <sheet name="Queue" sheetId="23" r:id="rId11"/>
    <sheet name="Answer Report 1" sheetId="45" r:id="rId12"/>
    <sheet name="Sensitivity Report 1" sheetId="46" r:id="rId13"/>
    <sheet name="Limits Report 1" sheetId="47" r:id="rId14"/>
    <sheet name="BRHTubs" sheetId="27" r:id="rId15"/>
    <sheet name="BRHTobs1" sheetId="24" r:id="rId16"/>
    <sheet name="Answer Report 2" sheetId="52" r:id="rId17"/>
    <sheet name="Sensitivity Report 2" sheetId="53" r:id="rId18"/>
    <sheet name="Limits Report 2" sheetId="54" r:id="rId19"/>
    <sheet name="PQ" sheetId="48" r:id="rId20"/>
  </sheets>
  <externalReferences>
    <externalReference r:id="rId21"/>
  </externalReferences>
  <definedNames>
    <definedName name="MinimizeCosts" localSheetId="9">FALSE</definedName>
    <definedName name="MinimizeCosts" localSheetId="7">FALSE</definedName>
    <definedName name="_xlnm.Print_Area" localSheetId="11">'Answer Report 1'!$A$1:$G$28</definedName>
    <definedName name="_xlnm.Print_Area" localSheetId="14">BRHTubs!$A$1:$F$18</definedName>
    <definedName name="_xlnm.Print_Area" localSheetId="13">'Limits Report 1'!$A$1:$J$14</definedName>
    <definedName name="_xlnm.Print_Area" localSheetId="12">'Sensitivity Report 1'!$A$1:$H$20</definedName>
    <definedName name="_xlnm.Print_Area" localSheetId="9">TreePost0!TreeDiagram</definedName>
    <definedName name="_xlnm.Print_Area" localSheetId="7">TreePrior0!TreeDiagram</definedName>
    <definedName name="solver_adj" localSheetId="15" hidden="1">BRHTobs1!$B$5:$D$5</definedName>
    <definedName name="solver_adj" localSheetId="14" hidden="1">BRHTubs!$B$5:$C$5</definedName>
    <definedName name="solver_adj" localSheetId="19" hidden="1">PQ!$B$48</definedName>
    <definedName name="solver_cct" localSheetId="15" hidden="1">20</definedName>
    <definedName name="solver_cct" localSheetId="14" hidden="1">20</definedName>
    <definedName name="solver_cgt" localSheetId="15" hidden="1">1</definedName>
    <definedName name="solver_cgt" localSheetId="14" hidden="1">1</definedName>
    <definedName name="solver_cir1" localSheetId="14" hidden="1">1</definedName>
    <definedName name="solver_cir2" localSheetId="14" hidden="1">1</definedName>
    <definedName name="solver_con1" localSheetId="15" hidden="1">" "</definedName>
    <definedName name="solver_con1" localSheetId="14" hidden="1">" "</definedName>
    <definedName name="solver_con2" localSheetId="15" hidden="1">" "</definedName>
    <definedName name="solver_con2" localSheetId="14" hidden="1">" "</definedName>
    <definedName name="solver_cvg" localSheetId="15" hidden="1">0.0001</definedName>
    <definedName name="solver_cvg" localSheetId="14" hidden="1">0.0001</definedName>
    <definedName name="solver_cvg" localSheetId="19" hidden="1">0.0001</definedName>
    <definedName name="solver_dia" localSheetId="15" hidden="1">1</definedName>
    <definedName name="solver_dia" localSheetId="14" hidden="1">1</definedName>
    <definedName name="solver_drv" localSheetId="15" hidden="1">1</definedName>
    <definedName name="solver_drv" localSheetId="14" hidden="1">1</definedName>
    <definedName name="solver_drv" localSheetId="19" hidden="1">1</definedName>
    <definedName name="solver_dua" localSheetId="15" hidden="1">0</definedName>
    <definedName name="solver_dua" localSheetId="14" hidden="1">0</definedName>
    <definedName name="solver_eng" localSheetId="15" hidden="1">2</definedName>
    <definedName name="solver_eng" localSheetId="14" hidden="1">2</definedName>
    <definedName name="solver_est" localSheetId="15" hidden="1">1</definedName>
    <definedName name="solver_est" localSheetId="14" hidden="1">1</definedName>
    <definedName name="solver_est" localSheetId="19" hidden="1">1</definedName>
    <definedName name="solver_gct" localSheetId="15" hidden="1">20</definedName>
    <definedName name="solver_gct" localSheetId="14" hidden="1">20</definedName>
    <definedName name="solver_gop" localSheetId="15" hidden="1">1</definedName>
    <definedName name="solver_gop" localSheetId="14" hidden="1">1</definedName>
    <definedName name="solver_ibd" localSheetId="15" hidden="1">0</definedName>
    <definedName name="solver_ibd" localSheetId="14" hidden="1">0</definedName>
    <definedName name="solver_itr" localSheetId="15" hidden="1">100</definedName>
    <definedName name="solver_itr" localSheetId="14" hidden="1">100</definedName>
    <definedName name="solver_itr" localSheetId="19" hidden="1">100</definedName>
    <definedName name="solver_lhs1" localSheetId="15" hidden="1">BRHTobs1!$B$5:$D$5</definedName>
    <definedName name="solver_lhs1" localSheetId="14" hidden="1">BRHTubs!$B$5:$C$5</definedName>
    <definedName name="solver_lhs1" localSheetId="19" hidden="1">PQ!$B$48</definedName>
    <definedName name="solver_lhs2" localSheetId="15" hidden="1">BRHTobs1!$E$9:$E$11</definedName>
    <definedName name="solver_lhs2" localSheetId="14" hidden="1">BRHTubs!$D$9:$D$11</definedName>
    <definedName name="solver_lhs2" localSheetId="19" hidden="1">PQ!$D$9:$D$14</definedName>
    <definedName name="solver_lin" localSheetId="15" hidden="1">1</definedName>
    <definedName name="solver_lin" localSheetId="14" hidden="1">1</definedName>
    <definedName name="solver_lin" localSheetId="19" hidden="1">1</definedName>
    <definedName name="solver_lva" localSheetId="15" hidden="1">0</definedName>
    <definedName name="solver_lva" localSheetId="14" hidden="1">0</definedName>
    <definedName name="solver_mip" localSheetId="15" hidden="1">5000</definedName>
    <definedName name="solver_mip" localSheetId="14" hidden="1">5000</definedName>
    <definedName name="solver_msl" localSheetId="15" hidden="1">0</definedName>
    <definedName name="solver_msl" localSheetId="14" hidden="1">0</definedName>
    <definedName name="solver_neg" localSheetId="15" hidden="1">0</definedName>
    <definedName name="solver_neg" localSheetId="14" hidden="1">0</definedName>
    <definedName name="solver_neg" localSheetId="19" hidden="1">2</definedName>
    <definedName name="solver_nod" localSheetId="15" hidden="1">5000</definedName>
    <definedName name="solver_nod" localSheetId="14" hidden="1">5000</definedName>
    <definedName name="solver_num" localSheetId="15" hidden="1">2</definedName>
    <definedName name="solver_num" localSheetId="14" hidden="1">2</definedName>
    <definedName name="solver_num" localSheetId="19" hidden="1">1</definedName>
    <definedName name="solver_nwt" localSheetId="15" hidden="1">1</definedName>
    <definedName name="solver_nwt" localSheetId="14" hidden="1">1</definedName>
    <definedName name="solver_nwt" localSheetId="19" hidden="1">1</definedName>
    <definedName name="solver_ofx" localSheetId="15" hidden="1">0</definedName>
    <definedName name="solver_ofx" localSheetId="14" hidden="1">0</definedName>
    <definedName name="solver_opt" localSheetId="15" hidden="1">BRHTobs1!$E$6</definedName>
    <definedName name="solver_opt" localSheetId="14" hidden="1">BRHTubs!$D$6</definedName>
    <definedName name="solver_opt" localSheetId="19" hidden="1">PQ!$B$52</definedName>
    <definedName name="solver_phr" localSheetId="15" hidden="1">0</definedName>
    <definedName name="solver_phr" localSheetId="14" hidden="1">0</definedName>
    <definedName name="solver_piv" localSheetId="15" hidden="1">0.000001</definedName>
    <definedName name="solver_piv" localSheetId="14" hidden="1">0.000001</definedName>
    <definedName name="solver_pre" localSheetId="15" hidden="1">0.000001</definedName>
    <definedName name="solver_pre" localSheetId="14" hidden="1">0.000001</definedName>
    <definedName name="solver_pre" localSheetId="19" hidden="1">0.000001</definedName>
    <definedName name="solver_pro" localSheetId="15" hidden="1">0</definedName>
    <definedName name="solver_pro" localSheetId="14" hidden="1">0</definedName>
    <definedName name="solver_psi" localSheetId="15" hidden="1">0</definedName>
    <definedName name="solver_psi" localSheetId="14" hidden="1">0</definedName>
    <definedName name="solver_rbv" localSheetId="15" hidden="1">1</definedName>
    <definedName name="solver_rbv" localSheetId="14" hidden="1">1</definedName>
    <definedName name="solver_red" localSheetId="15" hidden="1">0.000001</definedName>
    <definedName name="solver_red" localSheetId="14" hidden="1">0.000001</definedName>
    <definedName name="solver_rel1" localSheetId="15" hidden="1">3</definedName>
    <definedName name="solver_rel1" localSheetId="14" hidden="1">3</definedName>
    <definedName name="solver_rel1" localSheetId="19" hidden="1">3</definedName>
    <definedName name="solver_rel2" localSheetId="15" hidden="1">1</definedName>
    <definedName name="solver_rel2" localSheetId="14" hidden="1">1</definedName>
    <definedName name="solver_rel2" localSheetId="19" hidden="1">1</definedName>
    <definedName name="solver_rep" localSheetId="15" hidden="1">0</definedName>
    <definedName name="solver_rep" localSheetId="14" hidden="1">0</definedName>
    <definedName name="solver_rhs1" localSheetId="15" hidden="1">0</definedName>
    <definedName name="solver_rhs1" localSheetId="14" hidden="1">0</definedName>
    <definedName name="solver_rhs1" localSheetId="19" hidden="1">0</definedName>
    <definedName name="solver_rhs2" localSheetId="15" hidden="1">BRHTobs1!$F$9:$F$11</definedName>
    <definedName name="solver_rhs2" localSheetId="14" hidden="1">BRHTubs!$E$9:$E$11</definedName>
    <definedName name="solver_rhs2" localSheetId="19" hidden="1">PQ!$E$9:$E$14</definedName>
    <definedName name="solver_rlx" localSheetId="15" hidden="1">0</definedName>
    <definedName name="solver_rlx" localSheetId="14" hidden="1">0</definedName>
    <definedName name="solver_scl" localSheetId="15" hidden="1">0</definedName>
    <definedName name="solver_scl" localSheetId="14" hidden="1">0</definedName>
    <definedName name="solver_scl" localSheetId="19" hidden="1">2</definedName>
    <definedName name="solver_sho" localSheetId="15" hidden="1">0</definedName>
    <definedName name="solver_sho" localSheetId="14" hidden="1">0</definedName>
    <definedName name="solver_sho" localSheetId="19" hidden="1">2</definedName>
    <definedName name="solver_ssz" localSheetId="15" hidden="1">0</definedName>
    <definedName name="solver_ssz" localSheetId="14" hidden="1">0</definedName>
    <definedName name="solver_tim" localSheetId="15" hidden="1">100</definedName>
    <definedName name="solver_tim" localSheetId="14" hidden="1">100</definedName>
    <definedName name="solver_tim" localSheetId="19" hidden="1">100</definedName>
    <definedName name="solver_tms" localSheetId="15" hidden="1">0</definedName>
    <definedName name="solver_tms" localSheetId="14" hidden="1">0</definedName>
    <definedName name="solver_tol" localSheetId="15" hidden="1">0.05</definedName>
    <definedName name="solver_tol" localSheetId="14" hidden="1">0.05</definedName>
    <definedName name="solver_tol" localSheetId="19" hidden="1">0.05</definedName>
    <definedName name="solver_typ" localSheetId="15" hidden="1">1</definedName>
    <definedName name="solver_typ" localSheetId="14" hidden="1">1</definedName>
    <definedName name="solver_typ" localSheetId="19" hidden="1">1</definedName>
    <definedName name="solver_val" localSheetId="15" hidden="1">0</definedName>
    <definedName name="solver_val" localSheetId="14" hidden="1">0</definedName>
    <definedName name="solver_val" localSheetId="19" hidden="1">0</definedName>
    <definedName name="solver_var" localSheetId="15" hidden="1">" "</definedName>
    <definedName name="solver_var" localSheetId="14" hidden="1">" "</definedName>
    <definedName name="solver_ver" localSheetId="15" hidden="1">7</definedName>
    <definedName name="solver_ver" localSheetId="14" hidden="1">7</definedName>
    <definedName name="solver_vir" localSheetId="15" hidden="1">1</definedName>
    <definedName name="solver_vir" localSheetId="14" hidden="1">1</definedName>
    <definedName name="solver_vol" localSheetId="15" hidden="1">0</definedName>
    <definedName name="solver_vol" localSheetId="14" hidden="1">0</definedName>
    <definedName name="TreeData" localSheetId="9">TreePost0!$GH$1001:$GV$1010</definedName>
    <definedName name="TreeData" localSheetId="7">TreePrior0!$GH$1001:$GV$1009</definedName>
    <definedName name="TreeDiagBase" localSheetId="9">TreePost0!$B$5</definedName>
    <definedName name="TreeDiagBase" localSheetId="7">TreePrior0!$B$5</definedName>
    <definedName name="TreeDiagram" localSheetId="9">TreePost0!$B$5:$L$33</definedName>
    <definedName name="TreeDiagram" localSheetId="7">TreePrior0!$B$5:$L$33</definedName>
    <definedName name="UseExpUtility" localSheetId="9">FALSE</definedName>
    <definedName name="UseExpUtility" localSheetId="7">FALSE</definedName>
  </definedNames>
  <calcPr calcId="125725"/>
</workbook>
</file>

<file path=xl/calcChain.xml><?xml version="1.0" encoding="utf-8"?>
<calcChain xmlns="http://schemas.openxmlformats.org/spreadsheetml/2006/main">
  <c r="C40" i="18"/>
  <c r="B51" i="48"/>
  <c r="B52" s="1"/>
  <c r="B49"/>
  <c r="B50"/>
  <c r="C209"/>
  <c r="D209"/>
  <c r="C210"/>
  <c r="D210"/>
  <c r="C211"/>
  <c r="D211"/>
  <c r="C212"/>
  <c r="D212"/>
  <c r="C213"/>
  <c r="D213"/>
  <c r="C214"/>
  <c r="D214"/>
  <c r="C215"/>
  <c r="D215"/>
  <c r="C216"/>
  <c r="D216"/>
  <c r="C217"/>
  <c r="D217"/>
  <c r="C218"/>
  <c r="D218"/>
  <c r="C219"/>
  <c r="D219"/>
  <c r="C200"/>
  <c r="D200"/>
  <c r="C201"/>
  <c r="D201"/>
  <c r="C202"/>
  <c r="D202"/>
  <c r="C203"/>
  <c r="D203"/>
  <c r="C204"/>
  <c r="D204"/>
  <c r="C205"/>
  <c r="D205"/>
  <c r="C206"/>
  <c r="D206"/>
  <c r="C207"/>
  <c r="D207"/>
  <c r="C208"/>
  <c r="D208"/>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59"/>
  <c r="C41"/>
  <c r="B41"/>
  <c r="D41" s="1"/>
  <c r="D42" s="1"/>
  <c r="C42" s="1"/>
  <c r="B40"/>
  <c r="C37"/>
  <c r="B37"/>
  <c r="C29"/>
  <c r="B29"/>
  <c r="C34"/>
  <c r="D24"/>
  <c r="E24" s="1"/>
  <c r="D25"/>
  <c r="E25" s="1"/>
  <c r="D26"/>
  <c r="E26" s="1"/>
  <c r="D23"/>
  <c r="E23" s="1"/>
  <c r="D13"/>
  <c r="D14"/>
  <c r="D12"/>
  <c r="C6"/>
  <c r="C38" s="1"/>
  <c r="B6"/>
  <c r="B38" s="1"/>
  <c r="D11"/>
  <c r="D10"/>
  <c r="D9"/>
  <c r="D6"/>
  <c r="F5" i="28"/>
  <c r="D5"/>
  <c r="D6" i="27"/>
  <c r="D11"/>
  <c r="D10"/>
  <c r="D9"/>
  <c r="I30" i="26"/>
  <c r="L32"/>
  <c r="J33" s="1"/>
  <c r="L27"/>
  <c r="J28" s="1"/>
  <c r="F30" s="1"/>
  <c r="L22"/>
  <c r="J23" s="1"/>
  <c r="L17"/>
  <c r="J18" s="1"/>
  <c r="F20" s="1"/>
  <c r="L12"/>
  <c r="J13" s="1"/>
  <c r="L7"/>
  <c r="J8" s="1"/>
  <c r="F10" s="1"/>
  <c r="B20" s="1"/>
  <c r="P21"/>
  <c r="P20"/>
  <c r="P6"/>
  <c r="P14" s="1"/>
  <c r="R5"/>
  <c r="P22" s="1"/>
  <c r="Q5"/>
  <c r="Q22" s="1"/>
  <c r="Q4"/>
  <c r="Q21" s="1"/>
  <c r="Q3"/>
  <c r="Q20" s="1"/>
  <c r="P6" i="22"/>
  <c r="R5"/>
  <c r="Q5"/>
  <c r="Q4"/>
  <c r="Q3"/>
  <c r="P6" i="20"/>
  <c r="R5"/>
  <c r="Q5"/>
  <c r="Q4"/>
  <c r="Q3"/>
  <c r="L32" i="25"/>
  <c r="J33" s="1"/>
  <c r="L27"/>
  <c r="J28" s="1"/>
  <c r="L22"/>
  <c r="J23" s="1"/>
  <c r="F28" s="1"/>
  <c r="B20"/>
  <c r="L17"/>
  <c r="J18" s="1"/>
  <c r="L12"/>
  <c r="J13" s="1"/>
  <c r="L7"/>
  <c r="J8" s="1"/>
  <c r="F13" s="1"/>
  <c r="P21"/>
  <c r="P20"/>
  <c r="P6"/>
  <c r="P14" s="1"/>
  <c r="R5"/>
  <c r="R6" s="1"/>
  <c r="Q5"/>
  <c r="Q22" s="1"/>
  <c r="Q4"/>
  <c r="Q21" s="1"/>
  <c r="R21" s="1"/>
  <c r="Q3"/>
  <c r="Q20" s="1"/>
  <c r="R20" s="1"/>
  <c r="G14" i="19"/>
  <c r="G13"/>
  <c r="G11"/>
  <c r="G10"/>
  <c r="G8"/>
  <c r="G7"/>
  <c r="G5"/>
  <c r="G4"/>
  <c r="G2"/>
  <c r="G1"/>
  <c r="C22" i="17"/>
  <c r="C23" s="1"/>
  <c r="C24" s="1"/>
  <c r="C25" s="1"/>
  <c r="C26" i="21"/>
  <c r="C27"/>
  <c r="C28"/>
  <c r="C29"/>
  <c r="C30"/>
  <c r="C31"/>
  <c r="C32"/>
  <c r="C25"/>
  <c r="C36" s="1"/>
  <c r="G25"/>
  <c r="C37" i="18"/>
  <c r="C32"/>
  <c r="C26"/>
  <c r="D26" s="1"/>
  <c r="C27"/>
  <c r="D27" s="1"/>
  <c r="E27" s="1"/>
  <c r="C28"/>
  <c r="D28" s="1"/>
  <c r="E28" s="1"/>
  <c r="C29"/>
  <c r="D29" s="1"/>
  <c r="E29" s="1"/>
  <c r="C30"/>
  <c r="D30" s="1"/>
  <c r="E30" s="1"/>
  <c r="C31"/>
  <c r="D31" s="1"/>
  <c r="E31" s="1"/>
  <c r="C25"/>
  <c r="C36" s="1"/>
  <c r="C39" s="1"/>
  <c r="E11" i="24"/>
  <c r="E10"/>
  <c r="E9"/>
  <c r="E6"/>
  <c r="D25" i="18" l="1"/>
  <c r="E25" s="1"/>
  <c r="C33"/>
  <c r="C34" s="1"/>
  <c r="P12" i="25"/>
  <c r="P13"/>
  <c r="P22"/>
  <c r="R22" s="1"/>
  <c r="B20" i="48"/>
  <c r="C20"/>
  <c r="B30"/>
  <c r="C30"/>
  <c r="R22" i="26"/>
  <c r="R20"/>
  <c r="R21"/>
  <c r="Q6"/>
  <c r="R6"/>
  <c r="P12"/>
  <c r="Q12"/>
  <c r="P13"/>
  <c r="Q13"/>
  <c r="Q14"/>
  <c r="Q6" i="22"/>
  <c r="R6"/>
  <c r="Q6" i="20"/>
  <c r="R6"/>
  <c r="Q6" i="25"/>
  <c r="Q14" s="1"/>
  <c r="C26" i="17"/>
  <c r="C27" s="1"/>
  <c r="C28" s="1"/>
  <c r="C29" s="1"/>
  <c r="C30" s="1"/>
  <c r="C31" s="1"/>
  <c r="C32" s="1"/>
  <c r="C33" s="1"/>
  <c r="C34" s="1"/>
  <c r="C33" i="21"/>
  <c r="C34" s="1"/>
  <c r="E26" i="18"/>
  <c r="E38" s="1"/>
  <c r="C38"/>
  <c r="Q12" i="25" l="1"/>
  <c r="Q13"/>
  <c r="P15"/>
  <c r="D38" i="18"/>
  <c r="Q15" i="26"/>
  <c r="P15"/>
  <c r="C36" i="17"/>
  <c r="G5" i="21"/>
  <c r="E54" i="2"/>
  <c r="E55"/>
  <c r="E56"/>
  <c r="E57"/>
  <c r="E58"/>
  <c r="E59"/>
  <c r="E60"/>
  <c r="E61"/>
  <c r="E62"/>
  <c r="E53"/>
  <c r="Q15" i="25" l="1"/>
  <c r="F77" i="2"/>
  <c r="F78"/>
  <c r="F79"/>
  <c r="F80"/>
  <c r="F81"/>
  <c r="F82"/>
  <c r="F76"/>
  <c r="E80"/>
  <c r="E81"/>
  <c r="E82"/>
  <c r="E76"/>
  <c r="D77"/>
  <c r="D78"/>
  <c r="D79"/>
  <c r="D80"/>
  <c r="D81"/>
  <c r="D82"/>
  <c r="D76"/>
  <c r="C80"/>
  <c r="C81"/>
  <c r="C82"/>
  <c r="C76"/>
  <c r="D54"/>
  <c r="D55"/>
  <c r="D56"/>
  <c r="D57"/>
  <c r="D58"/>
  <c r="D59"/>
  <c r="D60"/>
  <c r="D61"/>
  <c r="D62"/>
  <c r="D53"/>
  <c r="C54"/>
  <c r="C55"/>
  <c r="C56"/>
  <c r="C57"/>
  <c r="C58"/>
  <c r="C59"/>
  <c r="C60"/>
  <c r="C61"/>
  <c r="C62"/>
  <c r="C53"/>
  <c r="H76"/>
  <c r="E77" s="1"/>
  <c r="D16"/>
  <c r="D33" i="48"/>
  <c r="D34" s="1"/>
  <c r="B34" s="1"/>
  <c r="D35" s="1"/>
  <c r="C79" i="2" l="1"/>
  <c r="C78"/>
  <c r="C77"/>
  <c r="E79"/>
  <c r="E78"/>
</calcChain>
</file>

<file path=xl/comments1.xml><?xml version="1.0" encoding="utf-8"?>
<comments xmlns="http://schemas.openxmlformats.org/spreadsheetml/2006/main">
  <authors>
    <author>A satisfied Microsoft Office user</author>
  </authors>
  <commentList>
    <comment ref="B5" authorId="0">
      <text>
        <r>
          <rPr>
            <sz val="8"/>
            <color indexed="81"/>
            <rFont val="Tahoma"/>
            <family val="2"/>
          </rPr>
          <t>Variable cell</t>
        </r>
      </text>
    </comment>
    <comment ref="C5" authorId="0">
      <text>
        <r>
          <rPr>
            <sz val="8"/>
            <color indexed="81"/>
            <rFont val="Tahoma"/>
            <family val="2"/>
          </rPr>
          <t>Variable cell</t>
        </r>
      </text>
    </comment>
    <comment ref="D6" authorId="0">
      <text>
        <r>
          <rPr>
            <sz val="8"/>
            <color indexed="81"/>
            <rFont val="Tahoma"/>
            <family val="2"/>
          </rPr>
          <t>Set cell</t>
        </r>
      </text>
    </comment>
    <comment ref="D9" authorId="0">
      <text>
        <r>
          <rPr>
            <sz val="8"/>
            <color indexed="81"/>
            <rFont val="Tahoma"/>
            <family val="2"/>
          </rPr>
          <t>Constraint cell</t>
        </r>
      </text>
    </comment>
    <comment ref="D10" authorId="0">
      <text>
        <r>
          <rPr>
            <sz val="8"/>
            <color indexed="81"/>
            <rFont val="Tahoma"/>
            <family val="2"/>
          </rPr>
          <t>Constraint cell</t>
        </r>
      </text>
    </comment>
    <comment ref="D11" authorId="0">
      <text>
        <r>
          <rPr>
            <sz val="8"/>
            <color indexed="81"/>
            <rFont val="Tahoma"/>
            <family val="2"/>
          </rPr>
          <t>Constraint cell</t>
        </r>
      </text>
    </comment>
  </commentList>
</comments>
</file>

<file path=xl/comments2.xml><?xml version="1.0" encoding="utf-8"?>
<comments xmlns="http://schemas.openxmlformats.org/spreadsheetml/2006/main">
  <authors>
    <author>A satisfied Microsoft Office user</author>
  </authors>
  <commentList>
    <comment ref="B5" authorId="0">
      <text>
        <r>
          <rPr>
            <sz val="8"/>
            <color indexed="81"/>
            <rFont val="Tahoma"/>
            <family val="2"/>
          </rPr>
          <t>Variable cell</t>
        </r>
      </text>
    </comment>
    <comment ref="C5" authorId="0">
      <text>
        <r>
          <rPr>
            <sz val="8"/>
            <color indexed="81"/>
            <rFont val="Tahoma"/>
            <family val="2"/>
          </rPr>
          <t>Variable cell</t>
        </r>
      </text>
    </comment>
    <comment ref="D5" authorId="0">
      <text>
        <r>
          <rPr>
            <sz val="8"/>
            <color indexed="81"/>
            <rFont val="Tahoma"/>
            <family val="2"/>
          </rPr>
          <t>Variable cell</t>
        </r>
      </text>
    </comment>
    <comment ref="E6" authorId="0">
      <text>
        <r>
          <rPr>
            <sz val="8"/>
            <color indexed="81"/>
            <rFont val="Tahoma"/>
            <family val="2"/>
          </rPr>
          <t>Set cell</t>
        </r>
      </text>
    </comment>
    <comment ref="E9" authorId="0">
      <text>
        <r>
          <rPr>
            <sz val="8"/>
            <color indexed="81"/>
            <rFont val="Tahoma"/>
            <family val="2"/>
          </rPr>
          <t>Constraint cell</t>
        </r>
      </text>
    </comment>
    <comment ref="E10" authorId="0">
      <text>
        <r>
          <rPr>
            <sz val="8"/>
            <color indexed="81"/>
            <rFont val="Tahoma"/>
            <family val="2"/>
          </rPr>
          <t>Constraint cell</t>
        </r>
      </text>
    </comment>
    <comment ref="E11" authorId="0">
      <text>
        <r>
          <rPr>
            <sz val="8"/>
            <color indexed="81"/>
            <rFont val="Tahoma"/>
            <family val="2"/>
          </rPr>
          <t>Constraint cell</t>
        </r>
      </text>
    </comment>
  </commentList>
</comments>
</file>

<file path=xl/comments3.xml><?xml version="1.0" encoding="utf-8"?>
<comments xmlns="http://schemas.openxmlformats.org/spreadsheetml/2006/main">
  <authors>
    <author>A satisfied Microsoft Office user</author>
  </authors>
  <commentList>
    <comment ref="B5" authorId="0">
      <text>
        <r>
          <rPr>
            <sz val="8"/>
            <color indexed="81"/>
            <rFont val="Tahoma"/>
            <family val="2"/>
          </rPr>
          <t>Variable cell</t>
        </r>
      </text>
    </comment>
    <comment ref="C5" authorId="0">
      <text>
        <r>
          <rPr>
            <sz val="8"/>
            <color indexed="81"/>
            <rFont val="Tahoma"/>
            <family val="2"/>
          </rPr>
          <t>Variable cell</t>
        </r>
      </text>
    </comment>
    <comment ref="D6" authorId="0">
      <text>
        <r>
          <rPr>
            <sz val="8"/>
            <color indexed="81"/>
            <rFont val="Tahoma"/>
            <family val="2"/>
          </rPr>
          <t>Set cell</t>
        </r>
      </text>
    </comment>
    <comment ref="D9" authorId="0">
      <text>
        <r>
          <rPr>
            <sz val="8"/>
            <color indexed="81"/>
            <rFont val="Tahoma"/>
            <family val="2"/>
          </rPr>
          <t>Constraint cell</t>
        </r>
      </text>
    </comment>
    <comment ref="D10" authorId="0">
      <text>
        <r>
          <rPr>
            <sz val="8"/>
            <color indexed="81"/>
            <rFont val="Tahoma"/>
            <family val="2"/>
          </rPr>
          <t>Constraint cell</t>
        </r>
      </text>
    </comment>
    <comment ref="D11" authorId="0">
      <text>
        <r>
          <rPr>
            <sz val="8"/>
            <color indexed="81"/>
            <rFont val="Tahoma"/>
            <family val="2"/>
          </rPr>
          <t>Constraint cell</t>
        </r>
      </text>
    </comment>
  </commentList>
</comments>
</file>

<file path=xl/sharedStrings.xml><?xml version="1.0" encoding="utf-8"?>
<sst xmlns="http://schemas.openxmlformats.org/spreadsheetml/2006/main" count="756" uniqueCount="281">
  <si>
    <t>Time</t>
  </si>
  <si>
    <t>Weights</t>
  </si>
  <si>
    <t>w1</t>
  </si>
  <si>
    <t>w2</t>
  </si>
  <si>
    <t>w3</t>
  </si>
  <si>
    <t>sum</t>
  </si>
  <si>
    <t>Sales</t>
  </si>
  <si>
    <t>highlight cells from B2 to B12</t>
  </si>
  <si>
    <t>Draw a line chart with marker:</t>
  </si>
  <si>
    <t>select Insert/Line chart with markers to creat chart</t>
  </si>
  <si>
    <t>put the cursor anywhere on the chart and click to bring up the char menu on the top of the screen</t>
  </si>
  <si>
    <t>select layout/chart title to modify the title of the chart</t>
  </si>
  <si>
    <t>select layout/axis title/Primary horizontal axis title to add a title to the x axis</t>
  </si>
  <si>
    <t>install Premum Solver came with the text book</t>
  </si>
  <si>
    <t>Month</t>
  </si>
  <si>
    <t>To modify the x axis labels, click anywhere on x axis</t>
  </si>
  <si>
    <t>right clisk mouse to bring up the chart menu, select Select Data/Horizontal (Category) Axis Label/Edit</t>
  </si>
  <si>
    <t>highlight the x axis label range, then click OK</t>
  </si>
  <si>
    <t>To add a trend line to the scatter plot, right click mouse, select add trendline</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</si>
  <si>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</si>
  <si>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</si>
  <si>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</si>
  <si>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</si>
  <si>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</si>
  <si>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</si>
  <si>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</si>
  <si>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</si>
  <si>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</si>
  <si>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</si>
  <si>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</si>
  <si>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</si>
  <si>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</si>
  <si>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</si>
  <si>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</si>
  <si>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</si>
  <si>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</si>
  <si>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</si>
  <si>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</si>
  <si>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</si>
  <si>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</si>
  <si>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</si>
  <si>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</si>
  <si>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</si>
  <si>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RESIDUAL OUTPUT</t>
  </si>
  <si>
    <t>Observation</t>
  </si>
  <si>
    <t>Predicted Sales</t>
  </si>
  <si>
    <t>Residuals</t>
  </si>
  <si>
    <t>To use regression</t>
  </si>
  <si>
    <t>click Data/Data Analysis/Regression</t>
  </si>
  <si>
    <t>specify input Y and X ranges, select output range and type of output required, then click OK</t>
  </si>
  <si>
    <t>α value</t>
  </si>
  <si>
    <t>to use Excel@ for Descriptive Statistics, Regression, etc.</t>
  </si>
  <si>
    <t xml:space="preserve">click Office button/Excel@ Options/Add Ins/Analytic Toolbox and click Go </t>
  </si>
  <si>
    <t>to use Excel@ for Quantitative Analysis, LP and Sensitivity Analysis, etc.</t>
  </si>
  <si>
    <t xml:space="preserve">click Office button/Excel@ Options/Add Ins/Solver and click Go </t>
  </si>
  <si>
    <t>to use Excel@ more effectively for Quantitative Analysis, LP and Sensitivity Analysis, etc.</t>
  </si>
  <si>
    <t>Excel@ Tutorials through JMU Carrier Library/Research Database &amp; Resourse/Atomic Learning Search Excel 2007</t>
  </si>
  <si>
    <t>then select the topics.  Each will be around 2 or 3 minites</t>
  </si>
  <si>
    <t>To toggle between numbers and formulars, press "CTRL+`" together, i.e. CTRL plus `(besides 1 on the top left of the number pad.</t>
  </si>
  <si>
    <t>Sum</t>
  </si>
  <si>
    <t>W3</t>
  </si>
  <si>
    <t>W2</t>
  </si>
  <si>
    <t>W1</t>
  </si>
  <si>
    <r>
      <rPr>
        <sz val="11"/>
        <color theme="1"/>
        <rFont val="Calibri"/>
        <family val="2"/>
      </rPr>
      <t xml:space="preserve">0≤  α </t>
    </r>
    <r>
      <rPr>
        <sz val="11"/>
        <color theme="1"/>
        <rFont val="Calibri"/>
        <family val="2"/>
        <scheme val="minor"/>
      </rPr>
      <t>≤1</t>
    </r>
  </si>
  <si>
    <t>Steps:</t>
  </si>
  <si>
    <t>α x Sales Wrong</t>
  </si>
  <si>
    <t>α x Sales Right</t>
  </si>
  <si>
    <t>=H59*B53</t>
  </si>
  <si>
    <t>COPY/PASTE to other months, but the results are obviously wrong, Why? Absolute Address is not used</t>
  </si>
  <si>
    <t>press = H59 press F4 key, type * and B53, press ENTER to get =$H$59*B53, used absolute address in Excel@</t>
  </si>
  <si>
    <t>COPY/PASTE to other months with correct results, Why? Absolute Address is used</t>
  </si>
  <si>
    <r>
      <t xml:space="preserve">To multiply </t>
    </r>
    <r>
      <rPr>
        <sz val="11"/>
        <color theme="1"/>
        <rFont val="Calibri"/>
        <family val="2"/>
      </rPr>
      <t>α value to each of the Sales number by type ONE equation for Month one only and copy/paste to other remaining months.</t>
    </r>
  </si>
  <si>
    <r>
      <t xml:space="preserve">To multiply weights W1, W2, W3 and so forth, to </t>
    </r>
    <r>
      <rPr>
        <sz val="11"/>
        <color theme="1"/>
        <rFont val="Calibri"/>
        <family val="2"/>
      </rPr>
      <t>each match set of Sales by type ONE equation for Month four only and copy/paste to other remaining months.</t>
    </r>
  </si>
  <si>
    <t>Ws * Sales Wrong</t>
  </si>
  <si>
    <t>use absolute address by press F4 after each Weight value before type * to get =$H$73*B73+$H$74*B74+$H$75*B75, used absolute address in Excel@</t>
  </si>
  <si>
    <t>=H73*B73+H74*B74+H75*B75</t>
  </si>
  <si>
    <t>a better way to do it with =SUMPRODUCT()</t>
  </si>
  <si>
    <t>Ws*Sales Wrong</t>
  </si>
  <si>
    <t>1) type =SUMPRODUCT(, highlight H73 to H75, press , and highlight B73 to B75, press ENTER to get the value in month 4 correct, COPY/PASTE to other months with wrong results again</t>
  </si>
  <si>
    <t>2) type =SUMPRODUCT(, highlight H73 to H75, press F4 key before press , and then highlight B73 to B75, press ) and ENTER, then COPY/PASTE to get correct results for all other months</t>
  </si>
  <si>
    <t>=$H$59*$B$53 and COPY/PASTE to other months, but the results are wrong, Why?</t>
  </si>
  <si>
    <t>To use Excel@ for COB291:</t>
  </si>
  <si>
    <t>use =Sumproduct()</t>
  </si>
  <si>
    <t>use =sumxmy2()</t>
  </si>
  <si>
    <t>use =correl</t>
  </si>
  <si>
    <t>use =rsq()</t>
  </si>
  <si>
    <t>Adv$</t>
  </si>
  <si>
    <t>Contingency Table</t>
  </si>
  <si>
    <t>Cancer</t>
  </si>
  <si>
    <t>NC</t>
  </si>
  <si>
    <t>RowTotal</t>
  </si>
  <si>
    <t>DC</t>
  </si>
  <si>
    <t>DNC</t>
  </si>
  <si>
    <t>DUN</t>
  </si>
  <si>
    <t>ColTotal</t>
  </si>
  <si>
    <t>Conditional Probability (Given Cancer or NoCancer or ColTotal)</t>
  </si>
  <si>
    <t>Given Prior probability P(Cancer) and P(NoCancer)</t>
  </si>
  <si>
    <t>P(DC|Col)</t>
  </si>
  <si>
    <t>P(DNC|Col)</t>
  </si>
  <si>
    <t>P(DUN|Col)</t>
  </si>
  <si>
    <t>Posterior Probability (Given DC or DNC or DUN or RowTotal)</t>
  </si>
  <si>
    <t/>
  </si>
  <si>
    <t>Aqua-Spas</t>
  </si>
  <si>
    <t>Hydro-Luxes</t>
  </si>
  <si>
    <t>Typhoon-Lagoons</t>
  </si>
  <si>
    <t>Number to make</t>
  </si>
  <si>
    <t>Total Profit</t>
  </si>
  <si>
    <t>Unit Profits</t>
  </si>
  <si>
    <t>Constraints</t>
  </si>
  <si>
    <t>Used</t>
  </si>
  <si>
    <t>Available</t>
  </si>
  <si>
    <t xml:space="preserve">   Pumps Req'd</t>
  </si>
  <si>
    <t xml:space="preserve">   Labor Req'd</t>
  </si>
  <si>
    <t xml:space="preserve">   Tubing Req'd</t>
  </si>
  <si>
    <t>use =intercept()</t>
  </si>
  <si>
    <t>use =slope()</t>
  </si>
  <si>
    <t>use =steyx()</t>
  </si>
  <si>
    <t>use =trend()</t>
  </si>
  <si>
    <t>MSE</t>
  </si>
  <si>
    <t>APE</t>
  </si>
  <si>
    <t>SMA(3)</t>
  </si>
  <si>
    <t>SSE</t>
  </si>
  <si>
    <t>n</t>
  </si>
  <si>
    <t>MSE=SSE/n</t>
  </si>
  <si>
    <t>ABSERR</t>
  </si>
  <si>
    <t>MAE</t>
  </si>
  <si>
    <t>MAPE</t>
  </si>
  <si>
    <t>WMA(3)</t>
  </si>
  <si>
    <t>EXP</t>
  </si>
  <si>
    <t xml:space="preserve">Coef. of correlation r b/t Adv$ &amp; Sales $ </t>
  </si>
  <si>
    <t xml:space="preserve">Coef. of correlation r b/t Month &amp; Sales $ </t>
  </si>
  <si>
    <t xml:space="preserve">R2 or R Sqaure (Sales &amp; Adv.) </t>
  </si>
  <si>
    <t>R2 or R Square (Sales &amp; Month)</t>
  </si>
  <si>
    <t>SteYx or Se (Sales &amp; Adv.)</t>
  </si>
  <si>
    <t>SteYx or Se (Sales &amp; Month)</t>
  </si>
  <si>
    <t>b0 (Sales &amp; Adv.)</t>
  </si>
  <si>
    <t>b1 (Sales &amp; Adv.)</t>
  </si>
  <si>
    <t>b0 (Sales &amp; Month)</t>
  </si>
  <si>
    <t>b1 (Sales &amp; Month)</t>
  </si>
  <si>
    <t>ID</t>
  </si>
  <si>
    <t>Name</t>
  </si>
  <si>
    <t>Value</t>
  </si>
  <si>
    <t>Prob</t>
  </si>
  <si>
    <t>Pred</t>
  </si>
  <si>
    <t>Kind</t>
  </si>
  <si>
    <t>NS</t>
  </si>
  <si>
    <t>S1</t>
  </si>
  <si>
    <t>S2</t>
  </si>
  <si>
    <t>S3</t>
  </si>
  <si>
    <t>S4</t>
  </si>
  <si>
    <t>S5</t>
  </si>
  <si>
    <t>Row</t>
  </si>
  <si>
    <t>Col</t>
  </si>
  <si>
    <t>Mark</t>
  </si>
  <si>
    <t>TreePlan</t>
  </si>
  <si>
    <t>T</t>
  </si>
  <si>
    <t>E</t>
  </si>
  <si>
    <t>P(Col|DC)</t>
  </si>
  <si>
    <t>P(Col|DNC)</t>
  </si>
  <si>
    <t>P(Col|DUN)</t>
  </si>
  <si>
    <t>Apparently some calculations that should result in 65535 are incorrectly output as 100000. It is not clear how deep this bug goes, but it doesn't hurt to know about it. You can test this error yourself by multiplying</t>
  </si>
  <si>
    <t>850*77.1 and getting the faulty result of 100000.</t>
  </si>
  <si>
    <t>Microsoft Excel 12.0 Answer Report</t>
  </si>
  <si>
    <t>Result: Solver found a solution.  All constraints and optimality conditions are satisfied.</t>
  </si>
  <si>
    <t>Solution Time: 00 Seconds</t>
  </si>
  <si>
    <t>Subproblems: 0</t>
  </si>
  <si>
    <t>Incumbent Solutions: 0</t>
  </si>
  <si>
    <t>Target Cell (Max)</t>
  </si>
  <si>
    <t>Cell</t>
  </si>
  <si>
    <t>Original Value</t>
  </si>
  <si>
    <t>Final Value</t>
  </si>
  <si>
    <t>Unit Profits Total Profit</t>
  </si>
  <si>
    <t>Adjustable Cells</t>
  </si>
  <si>
    <t>$B$5</t>
  </si>
  <si>
    <t>Number to make Aqua-Spas</t>
  </si>
  <si>
    <t>$C$5</t>
  </si>
  <si>
    <t>Number to make Hydro-Luxes</t>
  </si>
  <si>
    <t>Cell Value</t>
  </si>
  <si>
    <t>Formula</t>
  </si>
  <si>
    <t>Status</t>
  </si>
  <si>
    <t>Slack</t>
  </si>
  <si>
    <t xml:space="preserve">   Pumps Req'd Used</t>
  </si>
  <si>
    <t>Binding</t>
  </si>
  <si>
    <t xml:space="preserve">   Labor Req'd Used</t>
  </si>
  <si>
    <t xml:space="preserve">   Tubing Req'd Used</t>
  </si>
  <si>
    <t>Not Binding</t>
  </si>
  <si>
    <t>$B$5&gt;=0</t>
  </si>
  <si>
    <t>$C$5&gt;=0</t>
  </si>
  <si>
    <t>Microsoft Excel 12.0 Sensitivity Report</t>
  </si>
  <si>
    <t>Final</t>
  </si>
  <si>
    <t>Reduced</t>
  </si>
  <si>
    <t>Microsoft Excel 12.0Limits Report</t>
  </si>
  <si>
    <t>Target</t>
  </si>
  <si>
    <t>Adjustable</t>
  </si>
  <si>
    <t>Lower</t>
  </si>
  <si>
    <t>Limit</t>
  </si>
  <si>
    <t>Result</t>
  </si>
  <si>
    <t>Upper</t>
  </si>
  <si>
    <t>Worksheet: [ExcelTutor291.xlsx]LP</t>
  </si>
  <si>
    <t>Objective</t>
  </si>
  <si>
    <t>Allowable</t>
  </si>
  <si>
    <t>Cost</t>
  </si>
  <si>
    <t>Coefficient</t>
  </si>
  <si>
    <t>Increase</t>
  </si>
  <si>
    <t>Decrease</t>
  </si>
  <si>
    <t>Shadow</t>
  </si>
  <si>
    <t>Constraint</t>
  </si>
  <si>
    <t>Price</t>
  </si>
  <si>
    <t>R.H. Side</t>
  </si>
  <si>
    <t>Objective:</t>
  </si>
  <si>
    <t>s.t.</t>
  </si>
  <si>
    <t xml:space="preserve">Maximize:  350 X1 + 300 X2 </t>
  </si>
  <si>
    <t>X1, X2 &gt;= 0</t>
  </si>
  <si>
    <t>Engine: Standard LP Simplex</t>
  </si>
  <si>
    <t>Iterations: 2</t>
  </si>
  <si>
    <t>$D$6</t>
  </si>
  <si>
    <t>$D$9</t>
  </si>
  <si>
    <t>$D$9&lt;=$E$9</t>
  </si>
  <si>
    <t>$D$10</t>
  </si>
  <si>
    <t>$D$10&lt;=$E$10</t>
  </si>
  <si>
    <t>$D$11</t>
  </si>
  <si>
    <t>$D$11&lt;=$E$11</t>
  </si>
  <si>
    <t>9 X1 + 6 X2 &lt;= 1566</t>
  </si>
  <si>
    <t>1 X1 + 1 X2 &lt;= 200</t>
  </si>
  <si>
    <t>12 X1 + 16 X2 &lt;=2880</t>
  </si>
  <si>
    <t>Report Created: 02/27/2008 16:14:48 PM</t>
  </si>
  <si>
    <t>Report Created: 02/27/2008 16:14:49 PM</t>
  </si>
  <si>
    <t>P</t>
  </si>
  <si>
    <t>Q</t>
  </si>
  <si>
    <t>Assembling</t>
  </si>
  <si>
    <t>Welding</t>
  </si>
  <si>
    <t>Drilling</t>
  </si>
  <si>
    <t>Painting</t>
  </si>
  <si>
    <t>PQ Problem and LP Solution</t>
  </si>
  <si>
    <t>Worksheet: [ExcelTutor291.xlsx]PQ</t>
  </si>
  <si>
    <t>Number to make P</t>
  </si>
  <si>
    <t>Number to make Q</t>
  </si>
  <si>
    <t>Assembling Used</t>
  </si>
  <si>
    <t>Welding Used</t>
  </si>
  <si>
    <t>Drilling Used</t>
  </si>
  <si>
    <t>$D$12</t>
  </si>
  <si>
    <t>Painting Used</t>
  </si>
  <si>
    <t>P Sold</t>
  </si>
  <si>
    <t>Q Sold</t>
  </si>
  <si>
    <t>$D$13</t>
  </si>
  <si>
    <t>P Sold Used</t>
  </si>
  <si>
    <t>$D$14</t>
  </si>
  <si>
    <t>Q Sold Used</t>
  </si>
  <si>
    <t>Breakeven Analysis for PQ Problem</t>
  </si>
  <si>
    <t>Weekly Demand</t>
  </si>
  <si>
    <t>Profit</t>
  </si>
  <si>
    <t>Minutes</t>
  </si>
  <si>
    <t>Pct% of Capacity</t>
  </si>
  <si>
    <t>2. Capacity Analysis</t>
  </si>
  <si>
    <t>1. If all of the weekly demand of 100 P and 50 Q are made</t>
  </si>
  <si>
    <t>3.  Painting is the bottleneck</t>
  </si>
  <si>
    <t>Profits</t>
  </si>
  <si>
    <t>Contribution/min</t>
  </si>
  <si>
    <t>Production minutes</t>
  </si>
  <si>
    <t>Production minutes BN</t>
  </si>
  <si>
    <t>Report Created: 2/28/2008 6:14:28 PM</t>
  </si>
  <si>
    <t>$D$12&lt;=$E$12</t>
  </si>
  <si>
    <t>$D$13&lt;=$E$13</t>
  </si>
  <si>
    <t>$D$14&lt;=$E$14</t>
  </si>
  <si>
    <t>Microsoft Excel 12.0 Limits Report</t>
  </si>
  <si>
    <t>Worksheet: [ExcelTutor291.xlsx]Limits Report 2</t>
  </si>
  <si>
    <t>4.  Breakeven for P</t>
  </si>
  <si>
    <t xml:space="preserve">Selling price </t>
  </si>
  <si>
    <t>Material cost</t>
  </si>
  <si>
    <t>Fixed cost</t>
  </si>
  <si>
    <t>Total cost</t>
  </si>
  <si>
    <t>Units P to make</t>
  </si>
  <si>
    <t>Units</t>
  </si>
  <si>
    <t>Revenue</t>
  </si>
  <si>
    <t>Total revenue</t>
  </si>
  <si>
    <t>Breakeven point</t>
  </si>
  <si>
    <t>Unit to make</t>
  </si>
  <si>
    <t>RMSE</t>
  </si>
  <si>
    <t>Bugs</t>
  </si>
  <si>
    <t>Ws*Sales Correct</t>
  </si>
  <si>
    <t>Ws * Sales Don't Use</t>
  </si>
</sst>
</file>

<file path=xl/styles.xml><?xml version="1.0" encoding="utf-8"?>
<styleSheet xmlns="http://schemas.openxmlformats.org/spreadsheetml/2006/main">
  <numFmts count="5">
    <numFmt numFmtId="5" formatCode="&quot;$&quot;#,##0_);\(&quot;$&quot;#,##0\)"/>
    <numFmt numFmtId="164" formatCode="0.0000"/>
    <numFmt numFmtId="165" formatCode="General_)"/>
    <numFmt numFmtId="166" formatCode="0_)"/>
    <numFmt numFmtId="167" formatCode="0.000"/>
  </numFmts>
  <fonts count="17">
    <font>
      <sz val="11"/>
      <color theme="1"/>
      <name val="Calibri"/>
      <family val="2"/>
      <scheme val="minor"/>
    </font>
    <font>
      <sz val="11"/>
      <color theme="1"/>
      <name val="Calibri"/>
      <family val="2"/>
    </font>
    <font>
      <i/>
      <sz val="11"/>
      <color theme="1"/>
      <name val="Calibri"/>
      <family val="2"/>
      <scheme val="minor"/>
    </font>
    <font>
      <b/>
      <sz val="11"/>
      <color theme="1"/>
      <name val="Calibri"/>
      <family val="2"/>
      <scheme val="minor"/>
    </font>
    <font>
      <u/>
      <sz val="11"/>
      <color theme="10"/>
      <name val="Calibri"/>
      <family val="2"/>
    </font>
    <font>
      <sz val="10"/>
      <color theme="1"/>
      <name val="Arial"/>
      <family val="2"/>
    </font>
    <font>
      <sz val="10"/>
      <name val="Arial"/>
      <family val="2"/>
    </font>
    <font>
      <b/>
      <sz val="10"/>
      <name val="Arial"/>
      <family val="2"/>
    </font>
    <font>
      <b/>
      <i/>
      <sz val="12"/>
      <name val="Arial"/>
      <family val="2"/>
    </font>
    <font>
      <sz val="10"/>
      <color indexed="12"/>
      <name val="Courier"/>
      <family val="3"/>
    </font>
    <font>
      <b/>
      <sz val="10"/>
      <color indexed="17"/>
      <name val="Arial"/>
      <family val="2"/>
    </font>
    <font>
      <b/>
      <sz val="10"/>
      <color indexed="12"/>
      <name val="Arial"/>
      <family val="2"/>
    </font>
    <font>
      <b/>
      <sz val="10"/>
      <color indexed="10"/>
      <name val="Arial"/>
      <family val="2"/>
    </font>
    <font>
      <sz val="8"/>
      <color indexed="81"/>
      <name val="Tahoma"/>
      <family val="2"/>
    </font>
    <font>
      <sz val="10.5"/>
      <color theme="1"/>
      <name val="Consolas"/>
      <family val="3"/>
    </font>
    <font>
      <b/>
      <sz val="11"/>
      <color indexed="18"/>
      <name val="Calibri"/>
      <family val="2"/>
      <scheme val="minor"/>
    </font>
    <font>
      <b/>
      <sz val="11"/>
      <color indexed="18"/>
      <name val="Calibri"/>
      <family val="2"/>
      <scheme val="minor"/>
    </font>
  </fonts>
  <fills count="4">
    <fill>
      <patternFill patternType="none"/>
    </fill>
    <fill>
      <patternFill patternType="gray125"/>
    </fill>
    <fill>
      <patternFill patternType="solid">
        <fgColor indexed="47"/>
        <bgColor indexed="64"/>
      </patternFill>
    </fill>
    <fill>
      <patternFill patternType="solid">
        <fgColor theme="9" tint="0.5999633777886288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style="medium">
        <color indexed="64"/>
      </top>
      <bottom style="thin">
        <color indexed="64"/>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uble">
        <color indexed="64"/>
      </left>
      <right style="double">
        <color indexed="64"/>
      </right>
      <top style="double">
        <color indexed="64"/>
      </top>
      <bottom style="double">
        <color indexed="64"/>
      </bottom>
      <diagonal/>
    </border>
    <border>
      <left/>
      <right/>
      <top style="medium">
        <color indexed="23"/>
      </top>
      <bottom/>
      <diagonal/>
    </border>
    <border>
      <left/>
      <right/>
      <top/>
      <bottom style="medium">
        <color indexed="23"/>
      </bottom>
      <diagonal/>
    </border>
    <border>
      <left/>
      <right/>
      <top style="medium">
        <color indexed="23"/>
      </top>
      <bottom style="medium">
        <color indexed="23"/>
      </bottom>
      <diagonal/>
    </border>
    <border>
      <left/>
      <right/>
      <top style="thin">
        <color indexed="23"/>
      </top>
      <bottom style="medium">
        <color indexed="23"/>
      </bottom>
      <diagonal/>
    </border>
    <border>
      <left/>
      <right/>
      <top style="thin">
        <color indexed="23"/>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71">
    <xf numFmtId="0" fontId="0" fillId="0" borderId="0" xfId="0"/>
    <xf numFmtId="0" fontId="0" fillId="0" borderId="0" xfId="0" applyAlignment="1">
      <alignment horizontal="center"/>
    </xf>
    <xf numFmtId="0" fontId="0" fillId="0" borderId="0" xfId="0" applyAlignment="1">
      <alignment horizontal="left"/>
    </xf>
    <xf numFmtId="0" fontId="0" fillId="0" borderId="1" xfId="0" applyBorder="1" applyAlignment="1">
      <alignment horizontal="center"/>
    </xf>
    <xf numFmtId="0" fontId="0" fillId="0" borderId="1" xfId="0" applyFill="1" applyBorder="1" applyAlignment="1">
      <alignment horizontal="center"/>
    </xf>
    <xf numFmtId="0" fontId="0" fillId="0" borderId="0" xfId="0" applyFill="1" applyBorder="1" applyAlignment="1"/>
    <xf numFmtId="0" fontId="0" fillId="0" borderId="2" xfId="0" applyFill="1" applyBorder="1" applyAlignment="1"/>
    <xf numFmtId="0" fontId="2" fillId="0" borderId="3" xfId="0" applyFont="1" applyFill="1" applyBorder="1" applyAlignment="1">
      <alignment horizontal="center"/>
    </xf>
    <xf numFmtId="0" fontId="2" fillId="0" borderId="3" xfId="0" applyFont="1" applyFill="1" applyBorder="1" applyAlignment="1">
      <alignment horizontal="centerContinuous"/>
    </xf>
    <xf numFmtId="0" fontId="0" fillId="0" borderId="4" xfId="0" applyBorder="1" applyAlignment="1">
      <alignment horizontal="center"/>
    </xf>
    <xf numFmtId="2" fontId="0" fillId="0" borderId="4" xfId="0" applyNumberFormat="1" applyBorder="1" applyAlignment="1">
      <alignment horizontal="center"/>
    </xf>
    <xf numFmtId="2" fontId="1" fillId="0" borderId="4" xfId="0" applyNumberFormat="1" applyFont="1" applyBorder="1" applyAlignment="1">
      <alignment horizontal="center"/>
    </xf>
    <xf numFmtId="0" fontId="1" fillId="0" borderId="0" xfId="1" quotePrefix="1" applyFont="1" applyAlignment="1" applyProtection="1">
      <alignment horizontal="left"/>
    </xf>
    <xf numFmtId="0" fontId="0" fillId="0" borderId="0" xfId="0" quotePrefix="1"/>
    <xf numFmtId="0" fontId="0" fillId="0" borderId="0" xfId="0" applyFont="1" applyAlignment="1">
      <alignment horizontal="center"/>
    </xf>
    <xf numFmtId="0" fontId="0" fillId="0" borderId="0" xfId="0" applyAlignment="1"/>
    <xf numFmtId="0" fontId="3" fillId="0" borderId="4" xfId="0" applyFont="1" applyBorder="1" applyAlignment="1">
      <alignment horizontal="center"/>
    </xf>
    <xf numFmtId="0" fontId="5" fillId="0" borderId="8" xfId="0" applyFont="1" applyBorder="1"/>
    <xf numFmtId="0" fontId="5" fillId="0" borderId="9" xfId="0" applyFont="1" applyBorder="1" applyAlignment="1">
      <alignment horizontal="center"/>
    </xf>
    <xf numFmtId="164" fontId="5" fillId="0" borderId="9" xfId="0" applyNumberFormat="1" applyFont="1" applyBorder="1" applyAlignment="1">
      <alignment horizontal="center"/>
    </xf>
    <xf numFmtId="2" fontId="5" fillId="0" borderId="9" xfId="0" applyNumberFormat="1" applyFont="1" applyBorder="1" applyAlignment="1">
      <alignment horizontal="center"/>
    </xf>
    <xf numFmtId="0" fontId="5" fillId="0" borderId="0" xfId="0" applyFont="1" applyFill="1" applyBorder="1"/>
    <xf numFmtId="165" fontId="6" fillId="0" borderId="0" xfId="0" applyNumberFormat="1" applyFont="1"/>
    <xf numFmtId="165" fontId="7" fillId="0" borderId="0" xfId="0" applyNumberFormat="1" applyFont="1" applyFill="1" applyBorder="1" applyAlignment="1">
      <alignment horizontal="centerContinuous" vertical="center"/>
    </xf>
    <xf numFmtId="165" fontId="8" fillId="0" borderId="0" xfId="0" applyNumberFormat="1" applyFont="1" applyFill="1" applyBorder="1" applyAlignment="1">
      <alignment horizontal="centerContinuous"/>
    </xf>
    <xf numFmtId="165" fontId="9" fillId="0" borderId="0" xfId="0" applyNumberFormat="1" applyFont="1" applyProtection="1">
      <protection locked="0"/>
    </xf>
    <xf numFmtId="165" fontId="0" fillId="0" borderId="0" xfId="0" applyNumberFormat="1"/>
    <xf numFmtId="165" fontId="0" fillId="0" borderId="0" xfId="0" applyNumberFormat="1" applyProtection="1"/>
    <xf numFmtId="165" fontId="0" fillId="0" borderId="0" xfId="0" applyNumberFormat="1" applyAlignment="1" applyProtection="1">
      <alignment horizontal="left"/>
    </xf>
    <xf numFmtId="165" fontId="7" fillId="0" borderId="0" xfId="0" applyNumberFormat="1" applyFont="1" applyAlignment="1" applyProtection="1">
      <alignment horizontal="center"/>
    </xf>
    <xf numFmtId="165" fontId="7" fillId="0" borderId="0" xfId="0" applyNumberFormat="1" applyFont="1" applyAlignment="1" applyProtection="1">
      <alignment horizontal="left"/>
    </xf>
    <xf numFmtId="166" fontId="10" fillId="2" borderId="10" xfId="0" applyNumberFormat="1" applyFont="1" applyFill="1" applyBorder="1" applyAlignment="1" applyProtection="1">
      <alignment horizontal="center"/>
    </xf>
    <xf numFmtId="5" fontId="7" fillId="0" borderId="0" xfId="0" applyNumberFormat="1" applyFont="1" applyAlignment="1" applyProtection="1">
      <alignment horizontal="center"/>
    </xf>
    <xf numFmtId="5" fontId="11" fillId="2" borderId="11" xfId="0" applyNumberFormat="1" applyFont="1" applyFill="1" applyBorder="1" applyAlignment="1" applyProtection="1">
      <alignment horizontal="center"/>
    </xf>
    <xf numFmtId="165" fontId="6" fillId="0" borderId="0" xfId="0" applyNumberFormat="1" applyFont="1" applyAlignment="1">
      <alignment horizontal="center"/>
    </xf>
    <xf numFmtId="5" fontId="6" fillId="0" borderId="0" xfId="0" applyNumberFormat="1" applyFont="1" applyProtection="1"/>
    <xf numFmtId="1" fontId="12" fillId="2" borderId="1" xfId="0" applyNumberFormat="1" applyFont="1" applyFill="1" applyBorder="1" applyAlignment="1" applyProtection="1">
      <alignment horizontal="center"/>
    </xf>
    <xf numFmtId="1" fontId="7" fillId="0" borderId="0" xfId="0" applyNumberFormat="1" applyFont="1" applyAlignment="1" applyProtection="1">
      <alignment horizontal="center"/>
    </xf>
    <xf numFmtId="165" fontId="0" fillId="0" borderId="0" xfId="0" applyNumberFormat="1" applyFill="1" applyBorder="1"/>
    <xf numFmtId="167" fontId="0" fillId="0" borderId="0" xfId="0" applyNumberFormat="1" applyAlignment="1">
      <alignment horizontal="center"/>
    </xf>
    <xf numFmtId="10" fontId="0" fillId="0" borderId="0" xfId="0" applyNumberFormat="1" applyAlignment="1">
      <alignment horizontal="center"/>
    </xf>
    <xf numFmtId="2" fontId="1" fillId="0" borderId="0" xfId="0" applyNumberFormat="1" applyFont="1" applyBorder="1" applyAlignment="1">
      <alignment horizontal="center"/>
    </xf>
    <xf numFmtId="2" fontId="0" fillId="0" borderId="0" xfId="0" applyNumberFormat="1" applyBorder="1" applyAlignment="1">
      <alignment horizontal="center"/>
    </xf>
    <xf numFmtId="0" fontId="0" fillId="0" borderId="0" xfId="0" applyProtection="1">
      <protection locked="0"/>
    </xf>
    <xf numFmtId="0" fontId="14" fillId="0" borderId="0" xfId="0" applyFont="1"/>
    <xf numFmtId="0" fontId="3" fillId="0" borderId="0" xfId="0" applyFont="1"/>
    <xf numFmtId="5" fontId="0" fillId="0" borderId="0" xfId="0" applyNumberFormat="1"/>
    <xf numFmtId="0" fontId="0" fillId="0" borderId="15" xfId="0" applyFill="1" applyBorder="1" applyAlignment="1"/>
    <xf numFmtId="0" fontId="0" fillId="0" borderId="16" xfId="0" applyFill="1" applyBorder="1" applyAlignment="1"/>
    <xf numFmtId="166" fontId="0" fillId="0" borderId="16" xfId="0" applyNumberFormat="1" applyFill="1" applyBorder="1" applyAlignment="1"/>
    <xf numFmtId="166" fontId="0" fillId="0" borderId="15" xfId="0" applyNumberFormat="1" applyFill="1" applyBorder="1" applyAlignment="1"/>
    <xf numFmtId="1" fontId="0" fillId="0" borderId="16" xfId="0" applyNumberFormat="1" applyFill="1" applyBorder="1" applyAlignment="1"/>
    <xf numFmtId="1" fontId="0" fillId="0" borderId="15" xfId="0" applyNumberFormat="1" applyFill="1" applyBorder="1" applyAlignment="1"/>
    <xf numFmtId="5" fontId="0" fillId="0" borderId="15" xfId="0" applyNumberFormat="1" applyFill="1" applyBorder="1" applyAlignment="1"/>
    <xf numFmtId="5" fontId="0" fillId="0" borderId="16" xfId="0" applyNumberFormat="1" applyFill="1" applyBorder="1" applyAlignment="1"/>
    <xf numFmtId="0" fontId="15" fillId="0" borderId="14" xfId="0" applyFont="1" applyFill="1" applyBorder="1" applyAlignment="1">
      <alignment horizontal="center"/>
    </xf>
    <xf numFmtId="0" fontId="15" fillId="0" borderId="12" xfId="0" applyFont="1" applyFill="1" applyBorder="1" applyAlignment="1">
      <alignment horizontal="center"/>
    </xf>
    <xf numFmtId="0" fontId="15" fillId="0" borderId="13" xfId="0" applyFont="1" applyFill="1" applyBorder="1" applyAlignment="1">
      <alignment horizontal="center"/>
    </xf>
    <xf numFmtId="5" fontId="15" fillId="0" borderId="12" xfId="0" applyNumberFormat="1" applyFont="1" applyFill="1" applyBorder="1" applyAlignment="1">
      <alignment horizontal="center"/>
    </xf>
    <xf numFmtId="165" fontId="7" fillId="0" borderId="0" xfId="0" applyNumberFormat="1" applyFont="1" applyFill="1" applyBorder="1" applyAlignment="1" applyProtection="1">
      <alignment horizontal="center"/>
    </xf>
    <xf numFmtId="1" fontId="7" fillId="0" borderId="0" xfId="0" applyNumberFormat="1" applyFont="1" applyFill="1" applyBorder="1" applyAlignment="1" applyProtection="1">
      <alignment horizontal="center"/>
    </xf>
    <xf numFmtId="0" fontId="16" fillId="0" borderId="12" xfId="0" applyFont="1" applyFill="1" applyBorder="1" applyAlignment="1">
      <alignment horizontal="center"/>
    </xf>
    <xf numFmtId="0" fontId="16" fillId="0" borderId="13" xfId="0" applyFont="1" applyFill="1" applyBorder="1" applyAlignment="1">
      <alignment horizontal="center"/>
    </xf>
    <xf numFmtId="5" fontId="0" fillId="0" borderId="0" xfId="0" applyNumberFormat="1" applyAlignment="1">
      <alignment horizontal="center"/>
    </xf>
    <xf numFmtId="1" fontId="0" fillId="0" borderId="0" xfId="0" applyNumberFormat="1" applyAlignment="1">
      <alignment horizontal="center"/>
    </xf>
    <xf numFmtId="165" fontId="0" fillId="0" borderId="0" xfId="0" applyNumberFormat="1" applyAlignment="1">
      <alignment horizontal="center"/>
    </xf>
    <xf numFmtId="0" fontId="16" fillId="0" borderId="14" xfId="0" applyFont="1" applyFill="1" applyBorder="1" applyAlignment="1">
      <alignment horizontal="center"/>
    </xf>
    <xf numFmtId="0" fontId="0" fillId="3" borderId="0" xfId="0" applyFill="1"/>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layout>
        <c:manualLayout>
          <c:xMode val="edge"/>
          <c:yMode val="edge"/>
          <c:x val="0.43881255468066815"/>
          <c:y val="2.5559105431310042E-2"/>
        </c:manualLayout>
      </c:layout>
    </c:title>
    <c:plotArea>
      <c:layout/>
      <c:lineChart>
        <c:grouping val="standard"/>
        <c:ser>
          <c:idx val="0"/>
          <c:order val="0"/>
          <c:tx>
            <c:strRef>
              <c:f>Excel291!$B$11</c:f>
              <c:strCache>
                <c:ptCount val="1"/>
                <c:pt idx="0">
                  <c:v>Sales</c:v>
                </c:pt>
              </c:strCache>
            </c:strRef>
          </c:tx>
          <c:trendline>
            <c:trendlineType val="linear"/>
          </c:trendline>
          <c:val>
            <c:numRef>
              <c:f>Excel291!$B$12:$B$21</c:f>
              <c:numCache>
                <c:formatCode>General</c:formatCode>
                <c:ptCount val="10"/>
                <c:pt idx="0">
                  <c:v>77</c:v>
                </c:pt>
                <c:pt idx="1">
                  <c:v>80</c:v>
                </c:pt>
                <c:pt idx="2">
                  <c:v>38</c:v>
                </c:pt>
                <c:pt idx="3">
                  <c:v>94</c:v>
                </c:pt>
                <c:pt idx="4">
                  <c:v>28</c:v>
                </c:pt>
                <c:pt idx="5">
                  <c:v>26</c:v>
                </c:pt>
                <c:pt idx="6">
                  <c:v>66</c:v>
                </c:pt>
                <c:pt idx="7">
                  <c:v>51</c:v>
                </c:pt>
                <c:pt idx="8">
                  <c:v>79</c:v>
                </c:pt>
                <c:pt idx="9">
                  <c:v>36</c:v>
                </c:pt>
              </c:numCache>
            </c:numRef>
          </c:val>
        </c:ser>
        <c:marker val="1"/>
        <c:axId val="85154816"/>
        <c:axId val="85443712"/>
      </c:lineChart>
      <c:catAx>
        <c:axId val="85154816"/>
        <c:scaling>
          <c:orientation val="minMax"/>
        </c:scaling>
        <c:axPos val="b"/>
        <c:title>
          <c:tx>
            <c:rich>
              <a:bodyPr/>
              <a:lstStyle/>
              <a:p>
                <a:pPr>
                  <a:defRPr/>
                </a:pPr>
                <a:r>
                  <a:rPr lang="en-US"/>
                  <a:t>Time</a:t>
                </a:r>
              </a:p>
            </c:rich>
          </c:tx>
          <c:layout/>
        </c:title>
        <c:tickLblPos val="nextTo"/>
        <c:crossAx val="85443712"/>
        <c:crosses val="autoZero"/>
        <c:auto val="1"/>
        <c:lblAlgn val="ctr"/>
        <c:lblOffset val="100"/>
      </c:catAx>
      <c:valAx>
        <c:axId val="85443712"/>
        <c:scaling>
          <c:orientation val="minMax"/>
        </c:scaling>
        <c:axPos val="l"/>
        <c:majorGridlines/>
        <c:numFmt formatCode="General" sourceLinked="1"/>
        <c:tickLblPos val="nextTo"/>
        <c:crossAx val="85154816"/>
        <c:crosses val="autoZero"/>
        <c:crossBetween val="between"/>
      </c:valAx>
    </c:plotArea>
    <c:legend>
      <c:legendPos val="r"/>
      <c:layout/>
    </c:legend>
    <c:plotVisOnly val="1"/>
  </c:chart>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Time Line Fit  Plot</a:t>
            </a:r>
          </a:p>
        </c:rich>
      </c:tx>
    </c:title>
    <c:plotArea>
      <c:layout/>
      <c:barChart>
        <c:barDir val="col"/>
        <c:grouping val="clustered"/>
        <c:ser>
          <c:idx val="0"/>
          <c:order val="0"/>
          <c:tx>
            <c:v>Sales</c:v>
          </c:tx>
          <c:cat>
            <c:numRef>
              <c:f>Excel291!$A$12:$A$21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Excel291!$B$12:$B$21</c:f>
              <c:numCache>
                <c:formatCode>General</c:formatCode>
                <c:ptCount val="10"/>
                <c:pt idx="0">
                  <c:v>77</c:v>
                </c:pt>
                <c:pt idx="1">
                  <c:v>80</c:v>
                </c:pt>
                <c:pt idx="2">
                  <c:v>38</c:v>
                </c:pt>
                <c:pt idx="3">
                  <c:v>94</c:v>
                </c:pt>
                <c:pt idx="4">
                  <c:v>28</c:v>
                </c:pt>
                <c:pt idx="5">
                  <c:v>26</c:v>
                </c:pt>
                <c:pt idx="6">
                  <c:v>66</c:v>
                </c:pt>
                <c:pt idx="7">
                  <c:v>51</c:v>
                </c:pt>
                <c:pt idx="8">
                  <c:v>79</c:v>
                </c:pt>
                <c:pt idx="9">
                  <c:v>36</c:v>
                </c:pt>
              </c:numCache>
            </c:numRef>
          </c:val>
        </c:ser>
        <c:ser>
          <c:idx val="1"/>
          <c:order val="1"/>
          <c:tx>
            <c:v>Predicted Sales</c:v>
          </c:tx>
          <c:cat>
            <c:numRef>
              <c:f>Excel291!$A$12:$A$21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Excel291!$O$26:$O$35</c:f>
              <c:numCache>
                <c:formatCode>General</c:formatCode>
                <c:ptCount val="10"/>
                <c:pt idx="0">
                  <c:v>68.327272727272728</c:v>
                </c:pt>
                <c:pt idx="1">
                  <c:v>65.921212121212122</c:v>
                </c:pt>
                <c:pt idx="2">
                  <c:v>63.515151515151516</c:v>
                </c:pt>
                <c:pt idx="3">
                  <c:v>61.109090909090909</c:v>
                </c:pt>
                <c:pt idx="4">
                  <c:v>58.703030303030303</c:v>
                </c:pt>
                <c:pt idx="5">
                  <c:v>56.296969696969697</c:v>
                </c:pt>
                <c:pt idx="6">
                  <c:v>53.890909090909091</c:v>
                </c:pt>
                <c:pt idx="7">
                  <c:v>51.484848484848484</c:v>
                </c:pt>
                <c:pt idx="8">
                  <c:v>49.078787878787871</c:v>
                </c:pt>
                <c:pt idx="9">
                  <c:v>46.672727272727265</c:v>
                </c:pt>
              </c:numCache>
            </c:numRef>
          </c:val>
        </c:ser>
        <c:axId val="85349888"/>
        <c:axId val="85351808"/>
      </c:barChart>
      <c:catAx>
        <c:axId val="85349888"/>
        <c:scaling>
          <c:orientation val="minMax"/>
        </c:scaling>
        <c:axPos val="b"/>
        <c:title>
          <c:tx>
            <c:rich>
              <a:bodyPr/>
              <a:lstStyle/>
              <a:p>
                <a:pPr>
                  <a:defRPr/>
                </a:pPr>
                <a:r>
                  <a:rPr lang="en-US"/>
                  <a:t>Time</a:t>
                </a:r>
              </a:p>
            </c:rich>
          </c:tx>
        </c:title>
        <c:numFmt formatCode="General" sourceLinked="1"/>
        <c:tickLblPos val="nextTo"/>
        <c:crossAx val="85351808"/>
        <c:crosses val="autoZero"/>
        <c:auto val="1"/>
        <c:lblAlgn val="ctr"/>
        <c:lblOffset val="100"/>
      </c:catAx>
      <c:valAx>
        <c:axId val="85351808"/>
        <c:scaling>
          <c:orientation val="minMax"/>
        </c:scaling>
        <c:axPos val="l"/>
        <c:majorGridlines/>
        <c:title>
          <c:tx>
            <c:rich>
              <a:bodyPr/>
              <a:lstStyle/>
              <a:p>
                <a:pPr>
                  <a:defRPr/>
                </a:pPr>
                <a:r>
                  <a:rPr lang="en-US"/>
                  <a:t>Sales</a:t>
                </a:r>
              </a:p>
            </c:rich>
          </c:tx>
        </c:title>
        <c:numFmt formatCode="General" sourceLinked="1"/>
        <c:tickLblPos val="nextTo"/>
        <c:crossAx val="85349888"/>
        <c:crosses val="autoZero"/>
        <c:crossBetween val="between"/>
      </c:valAx>
    </c:plotArea>
    <c:legend>
      <c:legendPos val="r"/>
    </c:legend>
    <c:plotVisOnly val="1"/>
  </c:chart>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Reg!$K$1</c:f>
              <c:strCache>
                <c:ptCount val="1"/>
                <c:pt idx="0">
                  <c:v>Sales</c:v>
                </c:pt>
              </c:strCache>
            </c:strRef>
          </c:tx>
          <c:spPr>
            <a:ln w="28575">
              <a:noFill/>
            </a:ln>
          </c:spPr>
          <c:trendline>
            <c:trendlineType val="linear"/>
            <c:dispRSqr val="1"/>
            <c:dispEq val="1"/>
            <c:trendlineLbl>
              <c:layout>
                <c:manualLayout>
                  <c:x val="-0.45064982502187234"/>
                  <c:y val="-9.8453995333916758E-2"/>
                </c:manualLayout>
              </c:layout>
              <c:numFmt formatCode="General" sourceLinked="0"/>
            </c:trendlineLbl>
          </c:trendline>
          <c:xVal>
            <c:numRef>
              <c:f>Reg!$J$2:$J$30</c:f>
              <c:numCache>
                <c:formatCode>General</c:formatCode>
                <c:ptCount val="29"/>
                <c:pt idx="0">
                  <c:v>15</c:v>
                </c:pt>
                <c:pt idx="1">
                  <c:v>17</c:v>
                </c:pt>
                <c:pt idx="2">
                  <c:v>22</c:v>
                </c:pt>
                <c:pt idx="3">
                  <c:v>26</c:v>
                </c:pt>
                <c:pt idx="4">
                  <c:v>17</c:v>
                </c:pt>
                <c:pt idx="5">
                  <c:v>26</c:v>
                </c:pt>
                <c:pt idx="6">
                  <c:v>32</c:v>
                </c:pt>
                <c:pt idx="7">
                  <c:v>22</c:v>
                </c:pt>
                <c:pt idx="8">
                  <c:v>27</c:v>
                </c:pt>
                <c:pt idx="9">
                  <c:v>42</c:v>
                </c:pt>
                <c:pt idx="10">
                  <c:v>29</c:v>
                </c:pt>
                <c:pt idx="11">
                  <c:v>41</c:v>
                </c:pt>
                <c:pt idx="12">
                  <c:v>41</c:v>
                </c:pt>
                <c:pt idx="13">
                  <c:v>36</c:v>
                </c:pt>
                <c:pt idx="14">
                  <c:v>56</c:v>
                </c:pt>
                <c:pt idx="15">
                  <c:v>41</c:v>
                </c:pt>
                <c:pt idx="16">
                  <c:v>64</c:v>
                </c:pt>
                <c:pt idx="17">
                  <c:v>63</c:v>
                </c:pt>
                <c:pt idx="18">
                  <c:v>53</c:v>
                </c:pt>
                <c:pt idx="19">
                  <c:v>73</c:v>
                </c:pt>
                <c:pt idx="20">
                  <c:v>75</c:v>
                </c:pt>
                <c:pt idx="21">
                  <c:v>75</c:v>
                </c:pt>
                <c:pt idx="22">
                  <c:v>60</c:v>
                </c:pt>
                <c:pt idx="23">
                  <c:v>87</c:v>
                </c:pt>
                <c:pt idx="24">
                  <c:v>36</c:v>
                </c:pt>
                <c:pt idx="25">
                  <c:v>58</c:v>
                </c:pt>
                <c:pt idx="26">
                  <c:v>66</c:v>
                </c:pt>
                <c:pt idx="27">
                  <c:v>67</c:v>
                </c:pt>
                <c:pt idx="28">
                  <c:v>42</c:v>
                </c:pt>
              </c:numCache>
            </c:numRef>
          </c:xVal>
          <c:yVal>
            <c:numRef>
              <c:f>Reg!$K$2:$K$30</c:f>
              <c:numCache>
                <c:formatCode>General</c:formatCode>
                <c:ptCount val="29"/>
                <c:pt idx="0">
                  <c:v>41</c:v>
                </c:pt>
                <c:pt idx="1">
                  <c:v>44</c:v>
                </c:pt>
                <c:pt idx="2">
                  <c:v>30</c:v>
                </c:pt>
                <c:pt idx="3">
                  <c:v>79</c:v>
                </c:pt>
                <c:pt idx="4">
                  <c:v>97</c:v>
                </c:pt>
                <c:pt idx="5">
                  <c:v>96</c:v>
                </c:pt>
                <c:pt idx="6">
                  <c:v>128</c:v>
                </c:pt>
                <c:pt idx="7">
                  <c:v>127</c:v>
                </c:pt>
                <c:pt idx="8">
                  <c:v>141</c:v>
                </c:pt>
                <c:pt idx="9">
                  <c:v>78</c:v>
                </c:pt>
                <c:pt idx="10">
                  <c:v>125</c:v>
                </c:pt>
                <c:pt idx="11">
                  <c:v>156</c:v>
                </c:pt>
                <c:pt idx="12">
                  <c:v>156</c:v>
                </c:pt>
                <c:pt idx="13">
                  <c:v>172</c:v>
                </c:pt>
                <c:pt idx="14">
                  <c:v>240</c:v>
                </c:pt>
                <c:pt idx="15">
                  <c:v>188</c:v>
                </c:pt>
                <c:pt idx="16">
                  <c:v>133</c:v>
                </c:pt>
                <c:pt idx="17">
                  <c:v>127</c:v>
                </c:pt>
                <c:pt idx="18">
                  <c:v>150</c:v>
                </c:pt>
                <c:pt idx="19">
                  <c:v>219</c:v>
                </c:pt>
                <c:pt idx="20">
                  <c:v>247</c:v>
                </c:pt>
                <c:pt idx="21">
                  <c:v>51</c:v>
                </c:pt>
                <c:pt idx="22">
                  <c:v>254</c:v>
                </c:pt>
                <c:pt idx="23">
                  <c:v>348</c:v>
                </c:pt>
                <c:pt idx="24">
                  <c:v>103</c:v>
                </c:pt>
                <c:pt idx="25">
                  <c:v>228</c:v>
                </c:pt>
                <c:pt idx="26">
                  <c:v>373</c:v>
                </c:pt>
                <c:pt idx="27">
                  <c:v>332</c:v>
                </c:pt>
                <c:pt idx="28">
                  <c:v>273</c:v>
                </c:pt>
              </c:numCache>
            </c:numRef>
          </c:yVal>
        </c:ser>
        <c:axId val="86070016"/>
        <c:axId val="86071936"/>
      </c:scatterChart>
      <c:valAx>
        <c:axId val="86070016"/>
        <c:scaling>
          <c:orientation val="minMax"/>
        </c:scaling>
        <c:axPos val="b"/>
        <c:title>
          <c:tx>
            <c:rich>
              <a:bodyPr/>
              <a:lstStyle/>
              <a:p>
                <a:pPr>
                  <a:defRPr/>
                </a:pPr>
                <a:r>
                  <a:rPr lang="en-US"/>
                  <a:t>Adv $</a:t>
                </a:r>
              </a:p>
            </c:rich>
          </c:tx>
          <c:layout/>
        </c:title>
        <c:numFmt formatCode="General" sourceLinked="1"/>
        <c:tickLblPos val="nextTo"/>
        <c:crossAx val="86071936"/>
        <c:crosses val="autoZero"/>
        <c:crossBetween val="midCat"/>
      </c:valAx>
      <c:valAx>
        <c:axId val="86071936"/>
        <c:scaling>
          <c:orientation val="minMax"/>
        </c:scaling>
        <c:axPos val="l"/>
        <c:numFmt formatCode="General" sourceLinked="1"/>
        <c:tickLblPos val="nextTo"/>
        <c:crossAx val="86070016"/>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1"/>
          <c:order val="0"/>
          <c:tx>
            <c:strRef>
              <c:f>Reg!$K$1</c:f>
              <c:strCache>
                <c:ptCount val="1"/>
                <c:pt idx="0">
                  <c:v>Sales</c:v>
                </c:pt>
              </c:strCache>
            </c:strRef>
          </c:tx>
          <c:spPr>
            <a:ln w="28575">
              <a:noFill/>
            </a:ln>
          </c:spPr>
          <c:trendline>
            <c:trendlineType val="linear"/>
            <c:dispRSqr val="1"/>
            <c:dispEq val="1"/>
            <c:trendlineLbl>
              <c:layout>
                <c:manualLayout>
                  <c:x val="-0.40441929133858306"/>
                  <c:y val="-0.10433727034120749"/>
                </c:manualLayout>
              </c:layout>
              <c:numFmt formatCode="General" sourceLinked="0"/>
            </c:trendlineLbl>
          </c:trendline>
          <c:xVal>
            <c:numRef>
              <c:f>Reg!$I$2:$I$30</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xVal>
          <c:yVal>
            <c:numRef>
              <c:f>Reg!$K$2:$K$30</c:f>
              <c:numCache>
                <c:formatCode>General</c:formatCode>
                <c:ptCount val="29"/>
                <c:pt idx="0">
                  <c:v>41</c:v>
                </c:pt>
                <c:pt idx="1">
                  <c:v>44</c:v>
                </c:pt>
                <c:pt idx="2">
                  <c:v>30</c:v>
                </c:pt>
                <c:pt idx="3">
                  <c:v>79</c:v>
                </c:pt>
                <c:pt idx="4">
                  <c:v>97</c:v>
                </c:pt>
                <c:pt idx="5">
                  <c:v>96</c:v>
                </c:pt>
                <c:pt idx="6">
                  <c:v>128</c:v>
                </c:pt>
                <c:pt idx="7">
                  <c:v>127</c:v>
                </c:pt>
                <c:pt idx="8">
                  <c:v>141</c:v>
                </c:pt>
                <c:pt idx="9">
                  <c:v>78</c:v>
                </c:pt>
                <c:pt idx="10">
                  <c:v>125</c:v>
                </c:pt>
                <c:pt idx="11">
                  <c:v>156</c:v>
                </c:pt>
                <c:pt idx="12">
                  <c:v>156</c:v>
                </c:pt>
                <c:pt idx="13">
                  <c:v>172</c:v>
                </c:pt>
                <c:pt idx="14">
                  <c:v>240</c:v>
                </c:pt>
                <c:pt idx="15">
                  <c:v>188</c:v>
                </c:pt>
                <c:pt idx="16">
                  <c:v>133</c:v>
                </c:pt>
                <c:pt idx="17">
                  <c:v>127</c:v>
                </c:pt>
                <c:pt idx="18">
                  <c:v>150</c:v>
                </c:pt>
                <c:pt idx="19">
                  <c:v>219</c:v>
                </c:pt>
                <c:pt idx="20">
                  <c:v>247</c:v>
                </c:pt>
                <c:pt idx="21">
                  <c:v>51</c:v>
                </c:pt>
                <c:pt idx="22">
                  <c:v>254</c:v>
                </c:pt>
                <c:pt idx="23">
                  <c:v>348</c:v>
                </c:pt>
                <c:pt idx="24">
                  <c:v>103</c:v>
                </c:pt>
                <c:pt idx="25">
                  <c:v>228</c:v>
                </c:pt>
                <c:pt idx="26">
                  <c:v>373</c:v>
                </c:pt>
                <c:pt idx="27">
                  <c:v>332</c:v>
                </c:pt>
                <c:pt idx="28">
                  <c:v>273</c:v>
                </c:pt>
              </c:numCache>
            </c:numRef>
          </c:yVal>
        </c:ser>
        <c:axId val="86088320"/>
        <c:axId val="86110976"/>
      </c:scatterChart>
      <c:valAx>
        <c:axId val="86088320"/>
        <c:scaling>
          <c:orientation val="minMax"/>
        </c:scaling>
        <c:axPos val="b"/>
        <c:title>
          <c:tx>
            <c:rich>
              <a:bodyPr/>
              <a:lstStyle/>
              <a:p>
                <a:pPr>
                  <a:defRPr/>
                </a:pPr>
                <a:r>
                  <a:rPr lang="en-US"/>
                  <a:t>Month</a:t>
                </a:r>
              </a:p>
            </c:rich>
          </c:tx>
          <c:layout/>
        </c:title>
        <c:numFmt formatCode="General" sourceLinked="1"/>
        <c:tickLblPos val="nextTo"/>
        <c:crossAx val="86110976"/>
        <c:crosses val="autoZero"/>
        <c:crossBetween val="midCat"/>
      </c:valAx>
      <c:valAx>
        <c:axId val="86110976"/>
        <c:scaling>
          <c:orientation val="minMax"/>
        </c:scaling>
        <c:axPos val="l"/>
        <c:numFmt formatCode="General" sourceLinked="1"/>
        <c:tickLblPos val="nextTo"/>
        <c:crossAx val="86088320"/>
        <c:crosses val="autoZero"/>
        <c:crossBetween val="midCat"/>
      </c:valAx>
    </c:plotArea>
    <c:plotVisOnly val="1"/>
  </c:chart>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673840769903766"/>
          <c:y val="5.1400554097404488E-2"/>
          <c:w val="0.8354768153980755"/>
          <c:h val="0.79822506561679785"/>
        </c:manualLayout>
      </c:layout>
      <c:scatterChart>
        <c:scatterStyle val="smoothMarker"/>
        <c:ser>
          <c:idx val="0"/>
          <c:order val="0"/>
          <c:tx>
            <c:strRef>
              <c:f>PQ!$C$58</c:f>
              <c:strCache>
                <c:ptCount val="1"/>
                <c:pt idx="0">
                  <c:v>Total cost</c:v>
                </c:pt>
              </c:strCache>
            </c:strRef>
          </c:tx>
          <c:xVal>
            <c:numRef>
              <c:f>PQ!$B$59:$B$219</c:f>
              <c:numCache>
                <c:formatCode>General</c:formatCode>
                <c:ptCount val="1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numCache>
            </c:numRef>
          </c:xVal>
          <c:yVal>
            <c:numRef>
              <c:f>PQ!$C$59:$C$219</c:f>
              <c:numCache>
                <c:formatCode>General</c:formatCode>
                <c:ptCount val="161"/>
                <c:pt idx="0">
                  <c:v>6000</c:v>
                </c:pt>
                <c:pt idx="1">
                  <c:v>6045</c:v>
                </c:pt>
                <c:pt idx="2">
                  <c:v>6090</c:v>
                </c:pt>
                <c:pt idx="3">
                  <c:v>6135</c:v>
                </c:pt>
                <c:pt idx="4">
                  <c:v>6180</c:v>
                </c:pt>
                <c:pt idx="5">
                  <c:v>6225</c:v>
                </c:pt>
                <c:pt idx="6">
                  <c:v>6270</c:v>
                </c:pt>
                <c:pt idx="7">
                  <c:v>6315</c:v>
                </c:pt>
                <c:pt idx="8">
                  <c:v>6360</c:v>
                </c:pt>
                <c:pt idx="9">
                  <c:v>6405</c:v>
                </c:pt>
                <c:pt idx="10">
                  <c:v>6450</c:v>
                </c:pt>
                <c:pt idx="11">
                  <c:v>6495</c:v>
                </c:pt>
                <c:pt idx="12">
                  <c:v>6540</c:v>
                </c:pt>
                <c:pt idx="13">
                  <c:v>6585</c:v>
                </c:pt>
                <c:pt idx="14">
                  <c:v>6630</c:v>
                </c:pt>
                <c:pt idx="15">
                  <c:v>6675</c:v>
                </c:pt>
                <c:pt idx="16">
                  <c:v>6720</c:v>
                </c:pt>
                <c:pt idx="17">
                  <c:v>6765</c:v>
                </c:pt>
                <c:pt idx="18">
                  <c:v>6810</c:v>
                </c:pt>
                <c:pt idx="19">
                  <c:v>6855</c:v>
                </c:pt>
                <c:pt idx="20">
                  <c:v>6900</c:v>
                </c:pt>
                <c:pt idx="21">
                  <c:v>6945</c:v>
                </c:pt>
                <c:pt idx="22">
                  <c:v>6990</c:v>
                </c:pt>
                <c:pt idx="23">
                  <c:v>7035</c:v>
                </c:pt>
                <c:pt idx="24">
                  <c:v>7080</c:v>
                </c:pt>
                <c:pt idx="25">
                  <c:v>7125</c:v>
                </c:pt>
                <c:pt idx="26">
                  <c:v>7170</c:v>
                </c:pt>
                <c:pt idx="27">
                  <c:v>7215</c:v>
                </c:pt>
                <c:pt idx="28">
                  <c:v>7260</c:v>
                </c:pt>
                <c:pt idx="29">
                  <c:v>7305</c:v>
                </c:pt>
                <c:pt idx="30">
                  <c:v>7350</c:v>
                </c:pt>
                <c:pt idx="31">
                  <c:v>7395</c:v>
                </c:pt>
                <c:pt idx="32">
                  <c:v>7440</c:v>
                </c:pt>
                <c:pt idx="33">
                  <c:v>7485</c:v>
                </c:pt>
                <c:pt idx="34">
                  <c:v>7530</c:v>
                </c:pt>
                <c:pt idx="35">
                  <c:v>7575</c:v>
                </c:pt>
                <c:pt idx="36">
                  <c:v>7620</c:v>
                </c:pt>
                <c:pt idx="37">
                  <c:v>7665</c:v>
                </c:pt>
                <c:pt idx="38">
                  <c:v>7710</c:v>
                </c:pt>
                <c:pt idx="39">
                  <c:v>7755</c:v>
                </c:pt>
                <c:pt idx="40">
                  <c:v>7800</c:v>
                </c:pt>
                <c:pt idx="41">
                  <c:v>7845</c:v>
                </c:pt>
                <c:pt idx="42">
                  <c:v>7890</c:v>
                </c:pt>
                <c:pt idx="43">
                  <c:v>7935</c:v>
                </c:pt>
                <c:pt idx="44">
                  <c:v>7980</c:v>
                </c:pt>
                <c:pt idx="45">
                  <c:v>8025</c:v>
                </c:pt>
                <c:pt idx="46">
                  <c:v>8070</c:v>
                </c:pt>
                <c:pt idx="47">
                  <c:v>8115</c:v>
                </c:pt>
                <c:pt idx="48">
                  <c:v>8160</c:v>
                </c:pt>
                <c:pt idx="49">
                  <c:v>8205</c:v>
                </c:pt>
                <c:pt idx="50">
                  <c:v>8250</c:v>
                </c:pt>
                <c:pt idx="51">
                  <c:v>8295</c:v>
                </c:pt>
                <c:pt idx="52">
                  <c:v>8340</c:v>
                </c:pt>
                <c:pt idx="53">
                  <c:v>8385</c:v>
                </c:pt>
                <c:pt idx="54">
                  <c:v>8430</c:v>
                </c:pt>
                <c:pt idx="55">
                  <c:v>8475</c:v>
                </c:pt>
                <c:pt idx="56">
                  <c:v>8520</c:v>
                </c:pt>
                <c:pt idx="57">
                  <c:v>8565</c:v>
                </c:pt>
                <c:pt idx="58">
                  <c:v>8610</c:v>
                </c:pt>
                <c:pt idx="59">
                  <c:v>8655</c:v>
                </c:pt>
                <c:pt idx="60">
                  <c:v>8700</c:v>
                </c:pt>
                <c:pt idx="61">
                  <c:v>8745</c:v>
                </c:pt>
                <c:pt idx="62">
                  <c:v>8790</c:v>
                </c:pt>
                <c:pt idx="63">
                  <c:v>8835</c:v>
                </c:pt>
                <c:pt idx="64">
                  <c:v>8880</c:v>
                </c:pt>
                <c:pt idx="65">
                  <c:v>8925</c:v>
                </c:pt>
                <c:pt idx="66">
                  <c:v>8970</c:v>
                </c:pt>
                <c:pt idx="67">
                  <c:v>9015</c:v>
                </c:pt>
                <c:pt idx="68">
                  <c:v>9060</c:v>
                </c:pt>
                <c:pt idx="69">
                  <c:v>9105</c:v>
                </c:pt>
                <c:pt idx="70">
                  <c:v>9150</c:v>
                </c:pt>
                <c:pt idx="71">
                  <c:v>9195</c:v>
                </c:pt>
                <c:pt idx="72">
                  <c:v>9240</c:v>
                </c:pt>
                <c:pt idx="73">
                  <c:v>9285</c:v>
                </c:pt>
                <c:pt idx="74">
                  <c:v>9330</c:v>
                </c:pt>
                <c:pt idx="75">
                  <c:v>9375</c:v>
                </c:pt>
                <c:pt idx="76">
                  <c:v>9420</c:v>
                </c:pt>
                <c:pt idx="77">
                  <c:v>9465</c:v>
                </c:pt>
                <c:pt idx="78">
                  <c:v>9510</c:v>
                </c:pt>
                <c:pt idx="79">
                  <c:v>9555</c:v>
                </c:pt>
                <c:pt idx="80">
                  <c:v>9600</c:v>
                </c:pt>
                <c:pt idx="81">
                  <c:v>9645</c:v>
                </c:pt>
                <c:pt idx="82">
                  <c:v>9690</c:v>
                </c:pt>
                <c:pt idx="83">
                  <c:v>9735</c:v>
                </c:pt>
                <c:pt idx="84">
                  <c:v>9780</c:v>
                </c:pt>
                <c:pt idx="85">
                  <c:v>9825</c:v>
                </c:pt>
                <c:pt idx="86">
                  <c:v>9870</c:v>
                </c:pt>
                <c:pt idx="87">
                  <c:v>9915</c:v>
                </c:pt>
                <c:pt idx="88">
                  <c:v>9960</c:v>
                </c:pt>
                <c:pt idx="89">
                  <c:v>10005</c:v>
                </c:pt>
                <c:pt idx="90">
                  <c:v>10050</c:v>
                </c:pt>
                <c:pt idx="91">
                  <c:v>10095</c:v>
                </c:pt>
                <c:pt idx="92">
                  <c:v>10140</c:v>
                </c:pt>
                <c:pt idx="93">
                  <c:v>10185</c:v>
                </c:pt>
                <c:pt idx="94">
                  <c:v>10230</c:v>
                </c:pt>
                <c:pt idx="95">
                  <c:v>10275</c:v>
                </c:pt>
                <c:pt idx="96">
                  <c:v>10320</c:v>
                </c:pt>
                <c:pt idx="97">
                  <c:v>10365</c:v>
                </c:pt>
                <c:pt idx="98">
                  <c:v>10410</c:v>
                </c:pt>
                <c:pt idx="99">
                  <c:v>10455</c:v>
                </c:pt>
                <c:pt idx="100">
                  <c:v>10500</c:v>
                </c:pt>
                <c:pt idx="101">
                  <c:v>10545</c:v>
                </c:pt>
                <c:pt idx="102">
                  <c:v>10590</c:v>
                </c:pt>
                <c:pt idx="103">
                  <c:v>10635</c:v>
                </c:pt>
                <c:pt idx="104">
                  <c:v>10680</c:v>
                </c:pt>
                <c:pt idx="105">
                  <c:v>10725</c:v>
                </c:pt>
                <c:pt idx="106">
                  <c:v>10770</c:v>
                </c:pt>
                <c:pt idx="107">
                  <c:v>10815</c:v>
                </c:pt>
                <c:pt idx="108">
                  <c:v>10860</c:v>
                </c:pt>
                <c:pt idx="109">
                  <c:v>10905</c:v>
                </c:pt>
                <c:pt idx="110">
                  <c:v>10950</c:v>
                </c:pt>
                <c:pt idx="111">
                  <c:v>10995</c:v>
                </c:pt>
                <c:pt idx="112">
                  <c:v>11040</c:v>
                </c:pt>
                <c:pt idx="113">
                  <c:v>11085</c:v>
                </c:pt>
                <c:pt idx="114">
                  <c:v>11130</c:v>
                </c:pt>
                <c:pt idx="115">
                  <c:v>11175</c:v>
                </c:pt>
                <c:pt idx="116">
                  <c:v>11220</c:v>
                </c:pt>
                <c:pt idx="117">
                  <c:v>11265</c:v>
                </c:pt>
                <c:pt idx="118">
                  <c:v>11310</c:v>
                </c:pt>
                <c:pt idx="119">
                  <c:v>11355</c:v>
                </c:pt>
                <c:pt idx="120">
                  <c:v>11400</c:v>
                </c:pt>
                <c:pt idx="121">
                  <c:v>11445</c:v>
                </c:pt>
                <c:pt idx="122">
                  <c:v>11490</c:v>
                </c:pt>
                <c:pt idx="123">
                  <c:v>11535</c:v>
                </c:pt>
                <c:pt idx="124">
                  <c:v>11580</c:v>
                </c:pt>
                <c:pt idx="125">
                  <c:v>11625</c:v>
                </c:pt>
                <c:pt idx="126">
                  <c:v>11670</c:v>
                </c:pt>
                <c:pt idx="127">
                  <c:v>11715</c:v>
                </c:pt>
                <c:pt idx="128">
                  <c:v>11760</c:v>
                </c:pt>
                <c:pt idx="129">
                  <c:v>11805</c:v>
                </c:pt>
                <c:pt idx="130">
                  <c:v>11850</c:v>
                </c:pt>
                <c:pt idx="131">
                  <c:v>11895</c:v>
                </c:pt>
                <c:pt idx="132">
                  <c:v>11940</c:v>
                </c:pt>
                <c:pt idx="133">
                  <c:v>11985</c:v>
                </c:pt>
                <c:pt idx="134">
                  <c:v>12030</c:v>
                </c:pt>
                <c:pt idx="135">
                  <c:v>12075</c:v>
                </c:pt>
                <c:pt idx="136">
                  <c:v>12120</c:v>
                </c:pt>
                <c:pt idx="137">
                  <c:v>12165</c:v>
                </c:pt>
                <c:pt idx="138">
                  <c:v>12210</c:v>
                </c:pt>
                <c:pt idx="139">
                  <c:v>12255</c:v>
                </c:pt>
                <c:pt idx="140">
                  <c:v>12300</c:v>
                </c:pt>
                <c:pt idx="141">
                  <c:v>12345</c:v>
                </c:pt>
                <c:pt idx="142">
                  <c:v>12390</c:v>
                </c:pt>
                <c:pt idx="143">
                  <c:v>12435</c:v>
                </c:pt>
                <c:pt idx="144">
                  <c:v>12480</c:v>
                </c:pt>
                <c:pt idx="145">
                  <c:v>12525</c:v>
                </c:pt>
                <c:pt idx="146">
                  <c:v>12570</c:v>
                </c:pt>
                <c:pt idx="147">
                  <c:v>12615</c:v>
                </c:pt>
                <c:pt idx="148">
                  <c:v>12660</c:v>
                </c:pt>
                <c:pt idx="149">
                  <c:v>12705</c:v>
                </c:pt>
                <c:pt idx="150">
                  <c:v>12750</c:v>
                </c:pt>
                <c:pt idx="151">
                  <c:v>12795</c:v>
                </c:pt>
                <c:pt idx="152">
                  <c:v>12840</c:v>
                </c:pt>
                <c:pt idx="153">
                  <c:v>12885</c:v>
                </c:pt>
                <c:pt idx="154">
                  <c:v>12930</c:v>
                </c:pt>
                <c:pt idx="155">
                  <c:v>12975</c:v>
                </c:pt>
                <c:pt idx="156">
                  <c:v>13020</c:v>
                </c:pt>
                <c:pt idx="157">
                  <c:v>13065</c:v>
                </c:pt>
                <c:pt idx="158">
                  <c:v>13110</c:v>
                </c:pt>
                <c:pt idx="159">
                  <c:v>13155</c:v>
                </c:pt>
                <c:pt idx="160">
                  <c:v>13200</c:v>
                </c:pt>
              </c:numCache>
            </c:numRef>
          </c:yVal>
          <c:smooth val="1"/>
        </c:ser>
        <c:ser>
          <c:idx val="1"/>
          <c:order val="1"/>
          <c:tx>
            <c:strRef>
              <c:f>PQ!$D$58</c:f>
              <c:strCache>
                <c:ptCount val="1"/>
                <c:pt idx="0">
                  <c:v>Revenue</c:v>
                </c:pt>
              </c:strCache>
            </c:strRef>
          </c:tx>
          <c:xVal>
            <c:numRef>
              <c:f>PQ!$B$59:$B$219</c:f>
              <c:numCache>
                <c:formatCode>General</c:formatCode>
                <c:ptCount val="1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numCache>
            </c:numRef>
          </c:xVal>
          <c:yVal>
            <c:numRef>
              <c:f>PQ!$D$59:$D$219</c:f>
              <c:numCache>
                <c:formatCode>General</c:formatCode>
                <c:ptCount val="161"/>
                <c:pt idx="0">
                  <c:v>0</c:v>
                </c:pt>
                <c:pt idx="1">
                  <c:v>90</c:v>
                </c:pt>
                <c:pt idx="2">
                  <c:v>180</c:v>
                </c:pt>
                <c:pt idx="3">
                  <c:v>270</c:v>
                </c:pt>
                <c:pt idx="4">
                  <c:v>360</c:v>
                </c:pt>
                <c:pt idx="5">
                  <c:v>450</c:v>
                </c:pt>
                <c:pt idx="6">
                  <c:v>540</c:v>
                </c:pt>
                <c:pt idx="7">
                  <c:v>630</c:v>
                </c:pt>
                <c:pt idx="8">
                  <c:v>720</c:v>
                </c:pt>
                <c:pt idx="9">
                  <c:v>810</c:v>
                </c:pt>
                <c:pt idx="10">
                  <c:v>900</c:v>
                </c:pt>
                <c:pt idx="11">
                  <c:v>990</c:v>
                </c:pt>
                <c:pt idx="12">
                  <c:v>1080</c:v>
                </c:pt>
                <c:pt idx="13">
                  <c:v>1170</c:v>
                </c:pt>
                <c:pt idx="14">
                  <c:v>1260</c:v>
                </c:pt>
                <c:pt idx="15">
                  <c:v>1350</c:v>
                </c:pt>
                <c:pt idx="16">
                  <c:v>1440</c:v>
                </c:pt>
                <c:pt idx="17">
                  <c:v>1530</c:v>
                </c:pt>
                <c:pt idx="18">
                  <c:v>1620</c:v>
                </c:pt>
                <c:pt idx="19">
                  <c:v>1710</c:v>
                </c:pt>
                <c:pt idx="20">
                  <c:v>1800</c:v>
                </c:pt>
                <c:pt idx="21">
                  <c:v>1890</c:v>
                </c:pt>
                <c:pt idx="22">
                  <c:v>1980</c:v>
                </c:pt>
                <c:pt idx="23">
                  <c:v>2070</c:v>
                </c:pt>
                <c:pt idx="24">
                  <c:v>2160</c:v>
                </c:pt>
                <c:pt idx="25">
                  <c:v>2250</c:v>
                </c:pt>
                <c:pt idx="26">
                  <c:v>2340</c:v>
                </c:pt>
                <c:pt idx="27">
                  <c:v>2430</c:v>
                </c:pt>
                <c:pt idx="28">
                  <c:v>2520</c:v>
                </c:pt>
                <c:pt idx="29">
                  <c:v>2610</c:v>
                </c:pt>
                <c:pt idx="30">
                  <c:v>2700</c:v>
                </c:pt>
                <c:pt idx="31">
                  <c:v>2790</c:v>
                </c:pt>
                <c:pt idx="32">
                  <c:v>2880</c:v>
                </c:pt>
                <c:pt idx="33">
                  <c:v>2970</c:v>
                </c:pt>
                <c:pt idx="34">
                  <c:v>3060</c:v>
                </c:pt>
                <c:pt idx="35">
                  <c:v>3150</c:v>
                </c:pt>
                <c:pt idx="36">
                  <c:v>3240</c:v>
                </c:pt>
                <c:pt idx="37">
                  <c:v>3330</c:v>
                </c:pt>
                <c:pt idx="38">
                  <c:v>3420</c:v>
                </c:pt>
                <c:pt idx="39">
                  <c:v>3510</c:v>
                </c:pt>
                <c:pt idx="40">
                  <c:v>3600</c:v>
                </c:pt>
                <c:pt idx="41">
                  <c:v>3690</c:v>
                </c:pt>
                <c:pt idx="42">
                  <c:v>3780</c:v>
                </c:pt>
                <c:pt idx="43">
                  <c:v>3870</c:v>
                </c:pt>
                <c:pt idx="44">
                  <c:v>3960</c:v>
                </c:pt>
                <c:pt idx="45">
                  <c:v>4050</c:v>
                </c:pt>
                <c:pt idx="46">
                  <c:v>4140</c:v>
                </c:pt>
                <c:pt idx="47">
                  <c:v>4230</c:v>
                </c:pt>
                <c:pt idx="48">
                  <c:v>4320</c:v>
                </c:pt>
                <c:pt idx="49">
                  <c:v>4410</c:v>
                </c:pt>
                <c:pt idx="50">
                  <c:v>4500</c:v>
                </c:pt>
                <c:pt idx="51">
                  <c:v>4590</c:v>
                </c:pt>
                <c:pt idx="52">
                  <c:v>4680</c:v>
                </c:pt>
                <c:pt idx="53">
                  <c:v>4770</c:v>
                </c:pt>
                <c:pt idx="54">
                  <c:v>4860</c:v>
                </c:pt>
                <c:pt idx="55">
                  <c:v>4950</c:v>
                </c:pt>
                <c:pt idx="56">
                  <c:v>5040</c:v>
                </c:pt>
                <c:pt idx="57">
                  <c:v>5130</c:v>
                </c:pt>
                <c:pt idx="58">
                  <c:v>5220</c:v>
                </c:pt>
                <c:pt idx="59">
                  <c:v>5310</c:v>
                </c:pt>
                <c:pt idx="60">
                  <c:v>5400</c:v>
                </c:pt>
                <c:pt idx="61">
                  <c:v>5490</c:v>
                </c:pt>
                <c:pt idx="62">
                  <c:v>5580</c:v>
                </c:pt>
                <c:pt idx="63">
                  <c:v>5670</c:v>
                </c:pt>
                <c:pt idx="64">
                  <c:v>5760</c:v>
                </c:pt>
                <c:pt idx="65">
                  <c:v>5850</c:v>
                </c:pt>
                <c:pt idx="66">
                  <c:v>5940</c:v>
                </c:pt>
                <c:pt idx="67">
                  <c:v>6030</c:v>
                </c:pt>
                <c:pt idx="68">
                  <c:v>6120</c:v>
                </c:pt>
                <c:pt idx="69">
                  <c:v>6210</c:v>
                </c:pt>
                <c:pt idx="70">
                  <c:v>6300</c:v>
                </c:pt>
                <c:pt idx="71">
                  <c:v>6390</c:v>
                </c:pt>
                <c:pt idx="72">
                  <c:v>6480</c:v>
                </c:pt>
                <c:pt idx="73">
                  <c:v>6570</c:v>
                </c:pt>
                <c:pt idx="74">
                  <c:v>6660</c:v>
                </c:pt>
                <c:pt idx="75">
                  <c:v>6750</c:v>
                </c:pt>
                <c:pt idx="76">
                  <c:v>6840</c:v>
                </c:pt>
                <c:pt idx="77">
                  <c:v>6930</c:v>
                </c:pt>
                <c:pt idx="78">
                  <c:v>7020</c:v>
                </c:pt>
                <c:pt idx="79">
                  <c:v>7110</c:v>
                </c:pt>
                <c:pt idx="80">
                  <c:v>7200</c:v>
                </c:pt>
                <c:pt idx="81">
                  <c:v>7290</c:v>
                </c:pt>
                <c:pt idx="82">
                  <c:v>7380</c:v>
                </c:pt>
                <c:pt idx="83">
                  <c:v>7470</c:v>
                </c:pt>
                <c:pt idx="84">
                  <c:v>7560</c:v>
                </c:pt>
                <c:pt idx="85">
                  <c:v>7650</c:v>
                </c:pt>
                <c:pt idx="86">
                  <c:v>7740</c:v>
                </c:pt>
                <c:pt idx="87">
                  <c:v>7830</c:v>
                </c:pt>
                <c:pt idx="88">
                  <c:v>7920</c:v>
                </c:pt>
                <c:pt idx="89">
                  <c:v>8010</c:v>
                </c:pt>
                <c:pt idx="90">
                  <c:v>8100</c:v>
                </c:pt>
                <c:pt idx="91">
                  <c:v>8190</c:v>
                </c:pt>
                <c:pt idx="92">
                  <c:v>8280</c:v>
                </c:pt>
                <c:pt idx="93">
                  <c:v>8370</c:v>
                </c:pt>
                <c:pt idx="94">
                  <c:v>8460</c:v>
                </c:pt>
                <c:pt idx="95">
                  <c:v>8550</c:v>
                </c:pt>
                <c:pt idx="96">
                  <c:v>8640</c:v>
                </c:pt>
                <c:pt idx="97">
                  <c:v>8730</c:v>
                </c:pt>
                <c:pt idx="98">
                  <c:v>8820</c:v>
                </c:pt>
                <c:pt idx="99">
                  <c:v>8910</c:v>
                </c:pt>
                <c:pt idx="100">
                  <c:v>9000</c:v>
                </c:pt>
                <c:pt idx="101">
                  <c:v>9090</c:v>
                </c:pt>
                <c:pt idx="102">
                  <c:v>9180</c:v>
                </c:pt>
                <c:pt idx="103">
                  <c:v>9270</c:v>
                </c:pt>
                <c:pt idx="104">
                  <c:v>9360</c:v>
                </c:pt>
                <c:pt idx="105">
                  <c:v>9450</c:v>
                </c:pt>
                <c:pt idx="106">
                  <c:v>9540</c:v>
                </c:pt>
                <c:pt idx="107">
                  <c:v>9630</c:v>
                </c:pt>
                <c:pt idx="108">
                  <c:v>9720</c:v>
                </c:pt>
                <c:pt idx="109">
                  <c:v>9810</c:v>
                </c:pt>
                <c:pt idx="110">
                  <c:v>9900</c:v>
                </c:pt>
                <c:pt idx="111">
                  <c:v>9990</c:v>
                </c:pt>
                <c:pt idx="112">
                  <c:v>10080</c:v>
                </c:pt>
                <c:pt idx="113">
                  <c:v>10170</c:v>
                </c:pt>
                <c:pt idx="114">
                  <c:v>10260</c:v>
                </c:pt>
                <c:pt idx="115">
                  <c:v>10350</c:v>
                </c:pt>
                <c:pt idx="116">
                  <c:v>10440</c:v>
                </c:pt>
                <c:pt idx="117">
                  <c:v>10530</c:v>
                </c:pt>
                <c:pt idx="118">
                  <c:v>10620</c:v>
                </c:pt>
                <c:pt idx="119">
                  <c:v>10710</c:v>
                </c:pt>
                <c:pt idx="120">
                  <c:v>10800</c:v>
                </c:pt>
                <c:pt idx="121">
                  <c:v>10890</c:v>
                </c:pt>
                <c:pt idx="122">
                  <c:v>10980</c:v>
                </c:pt>
                <c:pt idx="123">
                  <c:v>11070</c:v>
                </c:pt>
                <c:pt idx="124">
                  <c:v>11160</c:v>
                </c:pt>
                <c:pt idx="125">
                  <c:v>11250</c:v>
                </c:pt>
                <c:pt idx="126">
                  <c:v>11340</c:v>
                </c:pt>
                <c:pt idx="127">
                  <c:v>11430</c:v>
                </c:pt>
                <c:pt idx="128">
                  <c:v>11520</c:v>
                </c:pt>
                <c:pt idx="129">
                  <c:v>11610</c:v>
                </c:pt>
                <c:pt idx="130">
                  <c:v>11700</c:v>
                </c:pt>
                <c:pt idx="131">
                  <c:v>11790</c:v>
                </c:pt>
                <c:pt idx="132">
                  <c:v>11880</c:v>
                </c:pt>
                <c:pt idx="133">
                  <c:v>11970</c:v>
                </c:pt>
                <c:pt idx="134">
                  <c:v>12060</c:v>
                </c:pt>
                <c:pt idx="135">
                  <c:v>12150</c:v>
                </c:pt>
                <c:pt idx="136">
                  <c:v>12240</c:v>
                </c:pt>
                <c:pt idx="137">
                  <c:v>12330</c:v>
                </c:pt>
                <c:pt idx="138">
                  <c:v>12420</c:v>
                </c:pt>
                <c:pt idx="139">
                  <c:v>12510</c:v>
                </c:pt>
                <c:pt idx="140">
                  <c:v>12600</c:v>
                </c:pt>
                <c:pt idx="141">
                  <c:v>12690</c:v>
                </c:pt>
                <c:pt idx="142">
                  <c:v>12780</c:v>
                </c:pt>
                <c:pt idx="143">
                  <c:v>12870</c:v>
                </c:pt>
                <c:pt idx="144">
                  <c:v>12960</c:v>
                </c:pt>
                <c:pt idx="145">
                  <c:v>13050</c:v>
                </c:pt>
                <c:pt idx="146">
                  <c:v>13140</c:v>
                </c:pt>
                <c:pt idx="147">
                  <c:v>13230</c:v>
                </c:pt>
                <c:pt idx="148">
                  <c:v>13320</c:v>
                </c:pt>
                <c:pt idx="149">
                  <c:v>13410</c:v>
                </c:pt>
                <c:pt idx="150">
                  <c:v>13500</c:v>
                </c:pt>
                <c:pt idx="151">
                  <c:v>13590</c:v>
                </c:pt>
                <c:pt idx="152">
                  <c:v>13680</c:v>
                </c:pt>
                <c:pt idx="153">
                  <c:v>13770</c:v>
                </c:pt>
                <c:pt idx="154">
                  <c:v>13860</c:v>
                </c:pt>
                <c:pt idx="155">
                  <c:v>13950</c:v>
                </c:pt>
                <c:pt idx="156">
                  <c:v>14040</c:v>
                </c:pt>
                <c:pt idx="157">
                  <c:v>14130</c:v>
                </c:pt>
                <c:pt idx="158">
                  <c:v>14220</c:v>
                </c:pt>
                <c:pt idx="159">
                  <c:v>14310</c:v>
                </c:pt>
                <c:pt idx="160">
                  <c:v>14400</c:v>
                </c:pt>
              </c:numCache>
            </c:numRef>
          </c:yVal>
          <c:smooth val="1"/>
        </c:ser>
        <c:axId val="86486016"/>
        <c:axId val="86811776"/>
      </c:scatterChart>
      <c:valAx>
        <c:axId val="86486016"/>
        <c:scaling>
          <c:orientation val="minMax"/>
        </c:scaling>
        <c:axPos val="b"/>
        <c:title>
          <c:tx>
            <c:rich>
              <a:bodyPr/>
              <a:lstStyle/>
              <a:p>
                <a:pPr>
                  <a:defRPr/>
                </a:pPr>
                <a:r>
                  <a:rPr lang="en-US"/>
                  <a:t>Units P</a:t>
                </a:r>
              </a:p>
            </c:rich>
          </c:tx>
          <c:layout/>
        </c:title>
        <c:numFmt formatCode="General" sourceLinked="1"/>
        <c:tickLblPos val="nextTo"/>
        <c:crossAx val="86811776"/>
        <c:crosses val="autoZero"/>
        <c:crossBetween val="midCat"/>
      </c:valAx>
      <c:valAx>
        <c:axId val="86811776"/>
        <c:scaling>
          <c:orientation val="minMax"/>
        </c:scaling>
        <c:axPos val="l"/>
        <c:numFmt formatCode="General" sourceLinked="1"/>
        <c:tickLblPos val="nextTo"/>
        <c:crossAx val="86486016"/>
        <c:crosses val="autoZero"/>
        <c:crossBetween val="midCat"/>
      </c:valAx>
    </c:plotArea>
    <c:legend>
      <c:legendPos val="r"/>
      <c:layout>
        <c:manualLayout>
          <c:xMode val="edge"/>
          <c:yMode val="edge"/>
          <c:x val="0.1844166666666667"/>
          <c:y val="0.11072725284339457"/>
          <c:w val="0.19336111111111115"/>
          <c:h val="0.1674343832020998"/>
        </c:manualLayout>
      </c:layout>
    </c:legend>
    <c:plotVisOnly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38100</xdr:colOff>
      <xdr:row>9</xdr:row>
      <xdr:rowOff>57150</xdr:rowOff>
    </xdr:from>
    <xdr:to>
      <xdr:col>12</xdr:col>
      <xdr:colOff>342900</xdr:colOff>
      <xdr:row>24</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1</xdr:row>
      <xdr:rowOff>1</xdr:rowOff>
    </xdr:from>
    <xdr:to>
      <xdr:col>28</xdr:col>
      <xdr:colOff>0</xdr:colOff>
      <xdr:row>11</xdr:row>
      <xdr:rowOff>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114300</xdr:colOff>
      <xdr:row>0</xdr:row>
      <xdr:rowOff>76200</xdr:rowOff>
    </xdr:from>
    <xdr:to>
      <xdr:col>18</xdr:col>
      <xdr:colOff>419100</xdr:colOff>
      <xdr:row>14</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114300</xdr:colOff>
      <xdr:row>15</xdr:row>
      <xdr:rowOff>66675</xdr:rowOff>
    </xdr:from>
    <xdr:to>
      <xdr:col>18</xdr:col>
      <xdr:colOff>419100</xdr:colOff>
      <xdr:row>29</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11</xdr:row>
      <xdr:rowOff>0</xdr:rowOff>
    </xdr:from>
    <xdr:to>
      <xdr:col>7</xdr:col>
      <xdr:colOff>0</xdr:colOff>
      <xdr:row>11</xdr:row>
      <xdr:rowOff>152400</xdr:rowOff>
    </xdr:to>
    <xdr:sp macro="" textlink="">
      <xdr:nvSpPr>
        <xdr:cNvPr id="9275" name="Oval 59"/>
        <xdr:cNvSpPr>
          <a:spLocks noChangeArrowheads="1"/>
        </xdr:cNvSpPr>
      </xdr:nvSpPr>
      <xdr:spPr bwMode="auto">
        <a:xfrm>
          <a:off x="2838450" y="2181225"/>
          <a:ext cx="152400" cy="152400"/>
        </a:xfrm>
        <a:prstGeom prst="ellipse">
          <a:avLst/>
        </a:prstGeom>
        <a:noFill/>
        <a:ln w="12700">
          <a:solidFill>
            <a:srgbClr val="000000"/>
          </a:solidFill>
          <a:prstDash val="solid"/>
          <a:round/>
          <a:headEnd/>
          <a:tailEnd type="none" w="med" len="med"/>
        </a:ln>
        <a:effectLst/>
      </xdr:spPr>
    </xdr:sp>
    <xdr:clientData/>
  </xdr:twoCellAnchor>
  <xdr:twoCellAnchor>
    <xdr:from>
      <xdr:col>4</xdr:col>
      <xdr:colOff>0</xdr:colOff>
      <xdr:row>11</xdr:row>
      <xdr:rowOff>76200</xdr:rowOff>
    </xdr:from>
    <xdr:to>
      <xdr:col>6</xdr:col>
      <xdr:colOff>0</xdr:colOff>
      <xdr:row>11</xdr:row>
      <xdr:rowOff>76200</xdr:rowOff>
    </xdr:to>
    <xdr:sp macro="" textlink="">
      <xdr:nvSpPr>
        <xdr:cNvPr id="9276" name="Line 60"/>
        <xdr:cNvSpPr>
          <a:spLocks noChangeShapeType="1"/>
        </xdr:cNvSpPr>
      </xdr:nvSpPr>
      <xdr:spPr bwMode="auto">
        <a:xfrm>
          <a:off x="1619250" y="225742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3</xdr:col>
      <xdr:colOff>0</xdr:colOff>
      <xdr:row>11</xdr:row>
      <xdr:rowOff>76200</xdr:rowOff>
    </xdr:from>
    <xdr:to>
      <xdr:col>4</xdr:col>
      <xdr:colOff>0</xdr:colOff>
      <xdr:row>18</xdr:row>
      <xdr:rowOff>76200</xdr:rowOff>
    </xdr:to>
    <xdr:sp macro="" textlink="">
      <xdr:nvSpPr>
        <xdr:cNvPr id="9277" name="Line 61"/>
        <xdr:cNvSpPr>
          <a:spLocks noChangeShapeType="1"/>
        </xdr:cNvSpPr>
      </xdr:nvSpPr>
      <xdr:spPr bwMode="auto">
        <a:xfrm flipV="1">
          <a:off x="1371600" y="2257425"/>
          <a:ext cx="247650" cy="139065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6</xdr:col>
      <xdr:colOff>0</xdr:colOff>
      <xdr:row>26</xdr:row>
      <xdr:rowOff>0</xdr:rowOff>
    </xdr:from>
    <xdr:to>
      <xdr:col>7</xdr:col>
      <xdr:colOff>0</xdr:colOff>
      <xdr:row>26</xdr:row>
      <xdr:rowOff>152400</xdr:rowOff>
    </xdr:to>
    <xdr:sp macro="" textlink="">
      <xdr:nvSpPr>
        <xdr:cNvPr id="9278" name="Oval 62"/>
        <xdr:cNvSpPr>
          <a:spLocks noChangeArrowheads="1"/>
        </xdr:cNvSpPr>
      </xdr:nvSpPr>
      <xdr:spPr bwMode="auto">
        <a:xfrm>
          <a:off x="2838450" y="5133975"/>
          <a:ext cx="152400" cy="152400"/>
        </a:xfrm>
        <a:prstGeom prst="ellipse">
          <a:avLst/>
        </a:prstGeom>
        <a:noFill/>
        <a:ln w="12700">
          <a:solidFill>
            <a:srgbClr val="000000"/>
          </a:solidFill>
          <a:prstDash val="solid"/>
          <a:round/>
          <a:headEnd/>
          <a:tailEnd type="none" w="med" len="med"/>
        </a:ln>
        <a:effectLst/>
      </xdr:spPr>
    </xdr:sp>
    <xdr:clientData/>
  </xdr:twoCellAnchor>
  <xdr:twoCellAnchor>
    <xdr:from>
      <xdr:col>4</xdr:col>
      <xdr:colOff>0</xdr:colOff>
      <xdr:row>26</xdr:row>
      <xdr:rowOff>76200</xdr:rowOff>
    </xdr:from>
    <xdr:to>
      <xdr:col>6</xdr:col>
      <xdr:colOff>0</xdr:colOff>
      <xdr:row>26</xdr:row>
      <xdr:rowOff>76200</xdr:rowOff>
    </xdr:to>
    <xdr:sp macro="" textlink="">
      <xdr:nvSpPr>
        <xdr:cNvPr id="9279" name="Line 63"/>
        <xdr:cNvSpPr>
          <a:spLocks noChangeShapeType="1"/>
        </xdr:cNvSpPr>
      </xdr:nvSpPr>
      <xdr:spPr bwMode="auto">
        <a:xfrm>
          <a:off x="1619250" y="521017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3</xdr:col>
      <xdr:colOff>0</xdr:colOff>
      <xdr:row>18</xdr:row>
      <xdr:rowOff>76200</xdr:rowOff>
    </xdr:from>
    <xdr:to>
      <xdr:col>4</xdr:col>
      <xdr:colOff>0</xdr:colOff>
      <xdr:row>26</xdr:row>
      <xdr:rowOff>76200</xdr:rowOff>
    </xdr:to>
    <xdr:sp macro="" textlink="">
      <xdr:nvSpPr>
        <xdr:cNvPr id="9280" name="Line 64"/>
        <xdr:cNvSpPr>
          <a:spLocks noChangeShapeType="1"/>
        </xdr:cNvSpPr>
      </xdr:nvSpPr>
      <xdr:spPr bwMode="auto">
        <a:xfrm>
          <a:off x="1371600" y="3648075"/>
          <a:ext cx="247650" cy="156210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6</xdr:row>
      <xdr:rowOff>0</xdr:rowOff>
    </xdr:from>
    <xdr:to>
      <xdr:col>10</xdr:col>
      <xdr:colOff>0</xdr:colOff>
      <xdr:row>6</xdr:row>
      <xdr:rowOff>152400</xdr:rowOff>
    </xdr:to>
    <xdr:sp macro="" textlink="">
      <xdr:nvSpPr>
        <xdr:cNvPr id="9281" name="Line 65"/>
        <xdr:cNvSpPr>
          <a:spLocks noChangeShapeType="1"/>
        </xdr:cNvSpPr>
      </xdr:nvSpPr>
      <xdr:spPr bwMode="auto">
        <a:xfrm>
          <a:off x="4457700" y="1200150"/>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6</xdr:row>
      <xdr:rowOff>76200</xdr:rowOff>
    </xdr:from>
    <xdr:to>
      <xdr:col>10</xdr:col>
      <xdr:colOff>0</xdr:colOff>
      <xdr:row>6</xdr:row>
      <xdr:rowOff>76200</xdr:rowOff>
    </xdr:to>
    <xdr:sp macro="" textlink="">
      <xdr:nvSpPr>
        <xdr:cNvPr id="9282" name="Line 66"/>
        <xdr:cNvSpPr>
          <a:spLocks noChangeShapeType="1"/>
        </xdr:cNvSpPr>
      </xdr:nvSpPr>
      <xdr:spPr bwMode="auto">
        <a:xfrm>
          <a:off x="3238500" y="1276350"/>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6</xdr:row>
      <xdr:rowOff>76200</xdr:rowOff>
    </xdr:from>
    <xdr:to>
      <xdr:col>8</xdr:col>
      <xdr:colOff>0</xdr:colOff>
      <xdr:row>11</xdr:row>
      <xdr:rowOff>76200</xdr:rowOff>
    </xdr:to>
    <xdr:sp macro="" textlink="">
      <xdr:nvSpPr>
        <xdr:cNvPr id="9283" name="Line 67"/>
        <xdr:cNvSpPr>
          <a:spLocks noChangeShapeType="1"/>
        </xdr:cNvSpPr>
      </xdr:nvSpPr>
      <xdr:spPr bwMode="auto">
        <a:xfrm flipV="1">
          <a:off x="2990850" y="1276350"/>
          <a:ext cx="247650" cy="981075"/>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11</xdr:row>
      <xdr:rowOff>0</xdr:rowOff>
    </xdr:from>
    <xdr:to>
      <xdr:col>10</xdr:col>
      <xdr:colOff>0</xdr:colOff>
      <xdr:row>11</xdr:row>
      <xdr:rowOff>152400</xdr:rowOff>
    </xdr:to>
    <xdr:sp macro="" textlink="">
      <xdr:nvSpPr>
        <xdr:cNvPr id="9284" name="Line 68"/>
        <xdr:cNvSpPr>
          <a:spLocks noChangeShapeType="1"/>
        </xdr:cNvSpPr>
      </xdr:nvSpPr>
      <xdr:spPr bwMode="auto">
        <a:xfrm>
          <a:off x="4457700" y="2181225"/>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11</xdr:row>
      <xdr:rowOff>76200</xdr:rowOff>
    </xdr:from>
    <xdr:to>
      <xdr:col>10</xdr:col>
      <xdr:colOff>0</xdr:colOff>
      <xdr:row>11</xdr:row>
      <xdr:rowOff>76200</xdr:rowOff>
    </xdr:to>
    <xdr:sp macro="" textlink="">
      <xdr:nvSpPr>
        <xdr:cNvPr id="9285" name="Line 69"/>
        <xdr:cNvSpPr>
          <a:spLocks noChangeShapeType="1"/>
        </xdr:cNvSpPr>
      </xdr:nvSpPr>
      <xdr:spPr bwMode="auto">
        <a:xfrm>
          <a:off x="3238500" y="225742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11</xdr:row>
      <xdr:rowOff>76200</xdr:rowOff>
    </xdr:from>
    <xdr:to>
      <xdr:col>8</xdr:col>
      <xdr:colOff>0</xdr:colOff>
      <xdr:row>11</xdr:row>
      <xdr:rowOff>76200</xdr:rowOff>
    </xdr:to>
    <xdr:sp macro="" textlink="">
      <xdr:nvSpPr>
        <xdr:cNvPr id="9286" name="Line 70"/>
        <xdr:cNvSpPr>
          <a:spLocks noChangeShapeType="1"/>
        </xdr:cNvSpPr>
      </xdr:nvSpPr>
      <xdr:spPr bwMode="auto">
        <a:xfrm>
          <a:off x="2990850" y="2257425"/>
          <a:ext cx="247650" cy="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16</xdr:row>
      <xdr:rowOff>0</xdr:rowOff>
    </xdr:from>
    <xdr:to>
      <xdr:col>10</xdr:col>
      <xdr:colOff>0</xdr:colOff>
      <xdr:row>16</xdr:row>
      <xdr:rowOff>152400</xdr:rowOff>
    </xdr:to>
    <xdr:sp macro="" textlink="">
      <xdr:nvSpPr>
        <xdr:cNvPr id="9287" name="Line 71"/>
        <xdr:cNvSpPr>
          <a:spLocks noChangeShapeType="1"/>
        </xdr:cNvSpPr>
      </xdr:nvSpPr>
      <xdr:spPr bwMode="auto">
        <a:xfrm>
          <a:off x="4457700" y="3171825"/>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16</xdr:row>
      <xdr:rowOff>76200</xdr:rowOff>
    </xdr:from>
    <xdr:to>
      <xdr:col>10</xdr:col>
      <xdr:colOff>0</xdr:colOff>
      <xdr:row>16</xdr:row>
      <xdr:rowOff>76200</xdr:rowOff>
    </xdr:to>
    <xdr:sp macro="" textlink="">
      <xdr:nvSpPr>
        <xdr:cNvPr id="9288" name="Line 72"/>
        <xdr:cNvSpPr>
          <a:spLocks noChangeShapeType="1"/>
        </xdr:cNvSpPr>
      </xdr:nvSpPr>
      <xdr:spPr bwMode="auto">
        <a:xfrm>
          <a:off x="3238500" y="324802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11</xdr:row>
      <xdr:rowOff>76200</xdr:rowOff>
    </xdr:from>
    <xdr:to>
      <xdr:col>8</xdr:col>
      <xdr:colOff>0</xdr:colOff>
      <xdr:row>16</xdr:row>
      <xdr:rowOff>76200</xdr:rowOff>
    </xdr:to>
    <xdr:sp macro="" textlink="">
      <xdr:nvSpPr>
        <xdr:cNvPr id="9289" name="Line 73"/>
        <xdr:cNvSpPr>
          <a:spLocks noChangeShapeType="1"/>
        </xdr:cNvSpPr>
      </xdr:nvSpPr>
      <xdr:spPr bwMode="auto">
        <a:xfrm>
          <a:off x="2990850" y="2257425"/>
          <a:ext cx="247650" cy="99060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21</xdr:row>
      <xdr:rowOff>0</xdr:rowOff>
    </xdr:from>
    <xdr:to>
      <xdr:col>10</xdr:col>
      <xdr:colOff>0</xdr:colOff>
      <xdr:row>21</xdr:row>
      <xdr:rowOff>152400</xdr:rowOff>
    </xdr:to>
    <xdr:sp macro="" textlink="">
      <xdr:nvSpPr>
        <xdr:cNvPr id="9290" name="Line 74"/>
        <xdr:cNvSpPr>
          <a:spLocks noChangeShapeType="1"/>
        </xdr:cNvSpPr>
      </xdr:nvSpPr>
      <xdr:spPr bwMode="auto">
        <a:xfrm>
          <a:off x="4457700" y="4171950"/>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21</xdr:row>
      <xdr:rowOff>76200</xdr:rowOff>
    </xdr:from>
    <xdr:to>
      <xdr:col>10</xdr:col>
      <xdr:colOff>0</xdr:colOff>
      <xdr:row>21</xdr:row>
      <xdr:rowOff>76200</xdr:rowOff>
    </xdr:to>
    <xdr:sp macro="" textlink="">
      <xdr:nvSpPr>
        <xdr:cNvPr id="9291" name="Line 75"/>
        <xdr:cNvSpPr>
          <a:spLocks noChangeShapeType="1"/>
        </xdr:cNvSpPr>
      </xdr:nvSpPr>
      <xdr:spPr bwMode="auto">
        <a:xfrm>
          <a:off x="3238500" y="4248150"/>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21</xdr:row>
      <xdr:rowOff>76200</xdr:rowOff>
    </xdr:from>
    <xdr:to>
      <xdr:col>8</xdr:col>
      <xdr:colOff>0</xdr:colOff>
      <xdr:row>26</xdr:row>
      <xdr:rowOff>76200</xdr:rowOff>
    </xdr:to>
    <xdr:sp macro="" textlink="">
      <xdr:nvSpPr>
        <xdr:cNvPr id="9292" name="Line 76"/>
        <xdr:cNvSpPr>
          <a:spLocks noChangeShapeType="1"/>
        </xdr:cNvSpPr>
      </xdr:nvSpPr>
      <xdr:spPr bwMode="auto">
        <a:xfrm flipV="1">
          <a:off x="2990850" y="4248150"/>
          <a:ext cx="247650" cy="962025"/>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26</xdr:row>
      <xdr:rowOff>0</xdr:rowOff>
    </xdr:from>
    <xdr:to>
      <xdr:col>10</xdr:col>
      <xdr:colOff>0</xdr:colOff>
      <xdr:row>26</xdr:row>
      <xdr:rowOff>152400</xdr:rowOff>
    </xdr:to>
    <xdr:sp macro="" textlink="">
      <xdr:nvSpPr>
        <xdr:cNvPr id="9293" name="Line 77"/>
        <xdr:cNvSpPr>
          <a:spLocks noChangeShapeType="1"/>
        </xdr:cNvSpPr>
      </xdr:nvSpPr>
      <xdr:spPr bwMode="auto">
        <a:xfrm>
          <a:off x="4457700" y="5133975"/>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26</xdr:row>
      <xdr:rowOff>76200</xdr:rowOff>
    </xdr:from>
    <xdr:to>
      <xdr:col>10</xdr:col>
      <xdr:colOff>0</xdr:colOff>
      <xdr:row>26</xdr:row>
      <xdr:rowOff>76200</xdr:rowOff>
    </xdr:to>
    <xdr:sp macro="" textlink="">
      <xdr:nvSpPr>
        <xdr:cNvPr id="9294" name="Line 78"/>
        <xdr:cNvSpPr>
          <a:spLocks noChangeShapeType="1"/>
        </xdr:cNvSpPr>
      </xdr:nvSpPr>
      <xdr:spPr bwMode="auto">
        <a:xfrm>
          <a:off x="3238500" y="521017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26</xdr:row>
      <xdr:rowOff>76200</xdr:rowOff>
    </xdr:from>
    <xdr:to>
      <xdr:col>8</xdr:col>
      <xdr:colOff>0</xdr:colOff>
      <xdr:row>26</xdr:row>
      <xdr:rowOff>76200</xdr:rowOff>
    </xdr:to>
    <xdr:sp macro="" textlink="">
      <xdr:nvSpPr>
        <xdr:cNvPr id="9295" name="Line 79"/>
        <xdr:cNvSpPr>
          <a:spLocks noChangeShapeType="1"/>
        </xdr:cNvSpPr>
      </xdr:nvSpPr>
      <xdr:spPr bwMode="auto">
        <a:xfrm>
          <a:off x="2990850" y="5210175"/>
          <a:ext cx="247650" cy="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31</xdr:row>
      <xdr:rowOff>0</xdr:rowOff>
    </xdr:from>
    <xdr:to>
      <xdr:col>10</xdr:col>
      <xdr:colOff>0</xdr:colOff>
      <xdr:row>31</xdr:row>
      <xdr:rowOff>152400</xdr:rowOff>
    </xdr:to>
    <xdr:sp macro="" textlink="">
      <xdr:nvSpPr>
        <xdr:cNvPr id="9296" name="Line 80"/>
        <xdr:cNvSpPr>
          <a:spLocks noChangeShapeType="1"/>
        </xdr:cNvSpPr>
      </xdr:nvSpPr>
      <xdr:spPr bwMode="auto">
        <a:xfrm>
          <a:off x="4457700" y="6086475"/>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31</xdr:row>
      <xdr:rowOff>76200</xdr:rowOff>
    </xdr:from>
    <xdr:to>
      <xdr:col>10</xdr:col>
      <xdr:colOff>0</xdr:colOff>
      <xdr:row>31</xdr:row>
      <xdr:rowOff>76200</xdr:rowOff>
    </xdr:to>
    <xdr:sp macro="" textlink="">
      <xdr:nvSpPr>
        <xdr:cNvPr id="9297" name="Line 81"/>
        <xdr:cNvSpPr>
          <a:spLocks noChangeShapeType="1"/>
        </xdr:cNvSpPr>
      </xdr:nvSpPr>
      <xdr:spPr bwMode="auto">
        <a:xfrm>
          <a:off x="3238500" y="616267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26</xdr:row>
      <xdr:rowOff>76200</xdr:rowOff>
    </xdr:from>
    <xdr:to>
      <xdr:col>8</xdr:col>
      <xdr:colOff>0</xdr:colOff>
      <xdr:row>31</xdr:row>
      <xdr:rowOff>76200</xdr:rowOff>
    </xdr:to>
    <xdr:sp macro="" textlink="">
      <xdr:nvSpPr>
        <xdr:cNvPr id="9298" name="Line 82"/>
        <xdr:cNvSpPr>
          <a:spLocks noChangeShapeType="1"/>
        </xdr:cNvSpPr>
      </xdr:nvSpPr>
      <xdr:spPr bwMode="auto">
        <a:xfrm>
          <a:off x="2990850" y="5210175"/>
          <a:ext cx="247650" cy="95250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2</xdr:col>
      <xdr:colOff>0</xdr:colOff>
      <xdr:row>18</xdr:row>
      <xdr:rowOff>0</xdr:rowOff>
    </xdr:from>
    <xdr:to>
      <xdr:col>3</xdr:col>
      <xdr:colOff>0</xdr:colOff>
      <xdr:row>18</xdr:row>
      <xdr:rowOff>152400</xdr:rowOff>
    </xdr:to>
    <xdr:sp macro="" textlink="">
      <xdr:nvSpPr>
        <xdr:cNvPr id="9299" name="Oval 83"/>
        <xdr:cNvSpPr>
          <a:spLocks noChangeArrowheads="1"/>
        </xdr:cNvSpPr>
      </xdr:nvSpPr>
      <xdr:spPr bwMode="auto">
        <a:xfrm>
          <a:off x="1219200" y="3571875"/>
          <a:ext cx="152400" cy="152400"/>
        </a:xfrm>
        <a:prstGeom prst="ellipse">
          <a:avLst/>
        </a:prstGeom>
        <a:noFill/>
        <a:ln w="12700">
          <a:solidFill>
            <a:srgbClr val="000000"/>
          </a:solidFill>
          <a:prstDash val="solid"/>
          <a:round/>
          <a:headEnd/>
          <a:tailEnd type="none" w="med" len="med"/>
        </a:ln>
        <a:effectLst/>
      </xdr:spPr>
    </xdr:sp>
    <xdr:clientData/>
  </xdr:twoCellAnchor>
  <xdr:twoCellAnchor>
    <xdr:from>
      <xdr:col>1</xdr:col>
      <xdr:colOff>0</xdr:colOff>
      <xdr:row>18</xdr:row>
      <xdr:rowOff>76200</xdr:rowOff>
    </xdr:from>
    <xdr:to>
      <xdr:col>2</xdr:col>
      <xdr:colOff>0</xdr:colOff>
      <xdr:row>18</xdr:row>
      <xdr:rowOff>76200</xdr:rowOff>
    </xdr:to>
    <xdr:sp macro="" textlink="">
      <xdr:nvSpPr>
        <xdr:cNvPr id="9300" name="Line 84"/>
        <xdr:cNvSpPr>
          <a:spLocks noChangeShapeType="1"/>
        </xdr:cNvSpPr>
      </xdr:nvSpPr>
      <xdr:spPr bwMode="auto">
        <a:xfrm>
          <a:off x="609600" y="3648075"/>
          <a:ext cx="609600" cy="0"/>
        </a:xfrm>
        <a:prstGeom prst="line">
          <a:avLst/>
        </a:prstGeom>
        <a:noFill/>
        <a:ln w="12700">
          <a:solidFill>
            <a:srgbClr val="000000"/>
          </a:solidFill>
          <a:prstDash val="solid"/>
          <a:round/>
          <a:headEnd type="none" w="med" len="med"/>
          <a:tailEnd type="none" w="med" len="med"/>
        </a:ln>
        <a:effec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8</xdr:row>
      <xdr:rowOff>0</xdr:rowOff>
    </xdr:from>
    <xdr:to>
      <xdr:col>7</xdr:col>
      <xdr:colOff>0</xdr:colOff>
      <xdr:row>8</xdr:row>
      <xdr:rowOff>152400</xdr:rowOff>
    </xdr:to>
    <xdr:sp macro="" textlink="">
      <xdr:nvSpPr>
        <xdr:cNvPr id="12385" name="Oval 97"/>
        <xdr:cNvSpPr>
          <a:spLocks noChangeArrowheads="1"/>
        </xdr:cNvSpPr>
      </xdr:nvSpPr>
      <xdr:spPr bwMode="auto">
        <a:xfrm>
          <a:off x="2838450" y="1581150"/>
          <a:ext cx="152400" cy="152400"/>
        </a:xfrm>
        <a:prstGeom prst="ellipse">
          <a:avLst/>
        </a:prstGeom>
        <a:noFill/>
        <a:ln w="12700">
          <a:solidFill>
            <a:srgbClr val="000000"/>
          </a:solidFill>
          <a:prstDash val="solid"/>
          <a:round/>
          <a:headEnd/>
          <a:tailEnd type="none" w="med" len="med"/>
        </a:ln>
        <a:effectLst/>
      </xdr:spPr>
    </xdr:sp>
    <xdr:clientData/>
  </xdr:twoCellAnchor>
  <xdr:twoCellAnchor>
    <xdr:from>
      <xdr:col>4</xdr:col>
      <xdr:colOff>0</xdr:colOff>
      <xdr:row>8</xdr:row>
      <xdr:rowOff>76200</xdr:rowOff>
    </xdr:from>
    <xdr:to>
      <xdr:col>6</xdr:col>
      <xdr:colOff>0</xdr:colOff>
      <xdr:row>8</xdr:row>
      <xdr:rowOff>76200</xdr:rowOff>
    </xdr:to>
    <xdr:sp macro="" textlink="">
      <xdr:nvSpPr>
        <xdr:cNvPr id="12386" name="Line 98"/>
        <xdr:cNvSpPr>
          <a:spLocks noChangeShapeType="1"/>
        </xdr:cNvSpPr>
      </xdr:nvSpPr>
      <xdr:spPr bwMode="auto">
        <a:xfrm>
          <a:off x="1619250" y="1657350"/>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3</xdr:col>
      <xdr:colOff>0</xdr:colOff>
      <xdr:row>8</xdr:row>
      <xdr:rowOff>76200</xdr:rowOff>
    </xdr:from>
    <xdr:to>
      <xdr:col>4</xdr:col>
      <xdr:colOff>0</xdr:colOff>
      <xdr:row>18</xdr:row>
      <xdr:rowOff>76200</xdr:rowOff>
    </xdr:to>
    <xdr:sp macro="" textlink="">
      <xdr:nvSpPr>
        <xdr:cNvPr id="12387" name="Line 99"/>
        <xdr:cNvSpPr>
          <a:spLocks noChangeShapeType="1"/>
        </xdr:cNvSpPr>
      </xdr:nvSpPr>
      <xdr:spPr bwMode="auto">
        <a:xfrm flipV="1">
          <a:off x="1371600" y="1657350"/>
          <a:ext cx="247650" cy="1990725"/>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6</xdr:col>
      <xdr:colOff>0</xdr:colOff>
      <xdr:row>18</xdr:row>
      <xdr:rowOff>0</xdr:rowOff>
    </xdr:from>
    <xdr:to>
      <xdr:col>7</xdr:col>
      <xdr:colOff>0</xdr:colOff>
      <xdr:row>18</xdr:row>
      <xdr:rowOff>152400</xdr:rowOff>
    </xdr:to>
    <xdr:sp macro="" textlink="">
      <xdr:nvSpPr>
        <xdr:cNvPr id="12388" name="Oval 100"/>
        <xdr:cNvSpPr>
          <a:spLocks noChangeArrowheads="1"/>
        </xdr:cNvSpPr>
      </xdr:nvSpPr>
      <xdr:spPr bwMode="auto">
        <a:xfrm>
          <a:off x="2838450" y="3571875"/>
          <a:ext cx="152400" cy="152400"/>
        </a:xfrm>
        <a:prstGeom prst="ellipse">
          <a:avLst/>
        </a:prstGeom>
        <a:noFill/>
        <a:ln w="12700">
          <a:solidFill>
            <a:srgbClr val="000000"/>
          </a:solidFill>
          <a:prstDash val="solid"/>
          <a:round/>
          <a:headEnd/>
          <a:tailEnd type="none" w="med" len="med"/>
        </a:ln>
        <a:effectLst/>
      </xdr:spPr>
    </xdr:sp>
    <xdr:clientData/>
  </xdr:twoCellAnchor>
  <xdr:twoCellAnchor>
    <xdr:from>
      <xdr:col>4</xdr:col>
      <xdr:colOff>0</xdr:colOff>
      <xdr:row>18</xdr:row>
      <xdr:rowOff>76200</xdr:rowOff>
    </xdr:from>
    <xdr:to>
      <xdr:col>6</xdr:col>
      <xdr:colOff>0</xdr:colOff>
      <xdr:row>18</xdr:row>
      <xdr:rowOff>76200</xdr:rowOff>
    </xdr:to>
    <xdr:sp macro="" textlink="">
      <xdr:nvSpPr>
        <xdr:cNvPr id="12389" name="Line 101"/>
        <xdr:cNvSpPr>
          <a:spLocks noChangeShapeType="1"/>
        </xdr:cNvSpPr>
      </xdr:nvSpPr>
      <xdr:spPr bwMode="auto">
        <a:xfrm>
          <a:off x="1619250" y="364807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3</xdr:col>
      <xdr:colOff>0</xdr:colOff>
      <xdr:row>18</xdr:row>
      <xdr:rowOff>76200</xdr:rowOff>
    </xdr:from>
    <xdr:to>
      <xdr:col>4</xdr:col>
      <xdr:colOff>0</xdr:colOff>
      <xdr:row>18</xdr:row>
      <xdr:rowOff>76200</xdr:rowOff>
    </xdr:to>
    <xdr:sp macro="" textlink="">
      <xdr:nvSpPr>
        <xdr:cNvPr id="12390" name="Line 102"/>
        <xdr:cNvSpPr>
          <a:spLocks noChangeShapeType="1"/>
        </xdr:cNvSpPr>
      </xdr:nvSpPr>
      <xdr:spPr bwMode="auto">
        <a:xfrm>
          <a:off x="1371600" y="3648075"/>
          <a:ext cx="247650" cy="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6</xdr:col>
      <xdr:colOff>0</xdr:colOff>
      <xdr:row>28</xdr:row>
      <xdr:rowOff>0</xdr:rowOff>
    </xdr:from>
    <xdr:to>
      <xdr:col>7</xdr:col>
      <xdr:colOff>0</xdr:colOff>
      <xdr:row>28</xdr:row>
      <xdr:rowOff>152400</xdr:rowOff>
    </xdr:to>
    <xdr:sp macro="" textlink="">
      <xdr:nvSpPr>
        <xdr:cNvPr id="12391" name="Oval 103"/>
        <xdr:cNvSpPr>
          <a:spLocks noChangeArrowheads="1"/>
        </xdr:cNvSpPr>
      </xdr:nvSpPr>
      <xdr:spPr bwMode="auto">
        <a:xfrm>
          <a:off x="2838450" y="5514975"/>
          <a:ext cx="152400" cy="152400"/>
        </a:xfrm>
        <a:prstGeom prst="ellipse">
          <a:avLst/>
        </a:prstGeom>
        <a:noFill/>
        <a:ln w="12700">
          <a:solidFill>
            <a:srgbClr val="000000"/>
          </a:solidFill>
          <a:prstDash val="solid"/>
          <a:round/>
          <a:headEnd/>
          <a:tailEnd type="none" w="med" len="med"/>
        </a:ln>
        <a:effectLst/>
      </xdr:spPr>
    </xdr:sp>
    <xdr:clientData/>
  </xdr:twoCellAnchor>
  <xdr:twoCellAnchor>
    <xdr:from>
      <xdr:col>4</xdr:col>
      <xdr:colOff>0</xdr:colOff>
      <xdr:row>28</xdr:row>
      <xdr:rowOff>76200</xdr:rowOff>
    </xdr:from>
    <xdr:to>
      <xdr:col>6</xdr:col>
      <xdr:colOff>0</xdr:colOff>
      <xdr:row>28</xdr:row>
      <xdr:rowOff>76200</xdr:rowOff>
    </xdr:to>
    <xdr:sp macro="" textlink="">
      <xdr:nvSpPr>
        <xdr:cNvPr id="12392" name="Line 104"/>
        <xdr:cNvSpPr>
          <a:spLocks noChangeShapeType="1"/>
        </xdr:cNvSpPr>
      </xdr:nvSpPr>
      <xdr:spPr bwMode="auto">
        <a:xfrm>
          <a:off x="1619250" y="559117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3</xdr:col>
      <xdr:colOff>0</xdr:colOff>
      <xdr:row>18</xdr:row>
      <xdr:rowOff>76200</xdr:rowOff>
    </xdr:from>
    <xdr:to>
      <xdr:col>4</xdr:col>
      <xdr:colOff>0</xdr:colOff>
      <xdr:row>28</xdr:row>
      <xdr:rowOff>76200</xdr:rowOff>
    </xdr:to>
    <xdr:sp macro="" textlink="">
      <xdr:nvSpPr>
        <xdr:cNvPr id="12393" name="Line 105"/>
        <xdr:cNvSpPr>
          <a:spLocks noChangeShapeType="1"/>
        </xdr:cNvSpPr>
      </xdr:nvSpPr>
      <xdr:spPr bwMode="auto">
        <a:xfrm>
          <a:off x="1371600" y="3648075"/>
          <a:ext cx="247650" cy="194310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6</xdr:row>
      <xdr:rowOff>0</xdr:rowOff>
    </xdr:from>
    <xdr:to>
      <xdr:col>10</xdr:col>
      <xdr:colOff>0</xdr:colOff>
      <xdr:row>6</xdr:row>
      <xdr:rowOff>152400</xdr:rowOff>
    </xdr:to>
    <xdr:sp macro="" textlink="">
      <xdr:nvSpPr>
        <xdr:cNvPr id="12394" name="Line 106"/>
        <xdr:cNvSpPr>
          <a:spLocks noChangeShapeType="1"/>
        </xdr:cNvSpPr>
      </xdr:nvSpPr>
      <xdr:spPr bwMode="auto">
        <a:xfrm>
          <a:off x="4457700" y="1200150"/>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6</xdr:row>
      <xdr:rowOff>76200</xdr:rowOff>
    </xdr:from>
    <xdr:to>
      <xdr:col>10</xdr:col>
      <xdr:colOff>0</xdr:colOff>
      <xdr:row>6</xdr:row>
      <xdr:rowOff>76200</xdr:rowOff>
    </xdr:to>
    <xdr:sp macro="" textlink="">
      <xdr:nvSpPr>
        <xdr:cNvPr id="12395" name="Line 107"/>
        <xdr:cNvSpPr>
          <a:spLocks noChangeShapeType="1"/>
        </xdr:cNvSpPr>
      </xdr:nvSpPr>
      <xdr:spPr bwMode="auto">
        <a:xfrm>
          <a:off x="3238500" y="1276350"/>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6</xdr:row>
      <xdr:rowOff>76200</xdr:rowOff>
    </xdr:from>
    <xdr:to>
      <xdr:col>8</xdr:col>
      <xdr:colOff>0</xdr:colOff>
      <xdr:row>8</xdr:row>
      <xdr:rowOff>76200</xdr:rowOff>
    </xdr:to>
    <xdr:sp macro="" textlink="">
      <xdr:nvSpPr>
        <xdr:cNvPr id="12396" name="Line 108"/>
        <xdr:cNvSpPr>
          <a:spLocks noChangeShapeType="1"/>
        </xdr:cNvSpPr>
      </xdr:nvSpPr>
      <xdr:spPr bwMode="auto">
        <a:xfrm flipV="1">
          <a:off x="2990850" y="1276350"/>
          <a:ext cx="247650" cy="38100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11</xdr:row>
      <xdr:rowOff>0</xdr:rowOff>
    </xdr:from>
    <xdr:to>
      <xdr:col>10</xdr:col>
      <xdr:colOff>0</xdr:colOff>
      <xdr:row>11</xdr:row>
      <xdr:rowOff>152400</xdr:rowOff>
    </xdr:to>
    <xdr:sp macro="" textlink="">
      <xdr:nvSpPr>
        <xdr:cNvPr id="12397" name="Line 109"/>
        <xdr:cNvSpPr>
          <a:spLocks noChangeShapeType="1"/>
        </xdr:cNvSpPr>
      </xdr:nvSpPr>
      <xdr:spPr bwMode="auto">
        <a:xfrm>
          <a:off x="4457700" y="2181225"/>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11</xdr:row>
      <xdr:rowOff>76200</xdr:rowOff>
    </xdr:from>
    <xdr:to>
      <xdr:col>10</xdr:col>
      <xdr:colOff>0</xdr:colOff>
      <xdr:row>11</xdr:row>
      <xdr:rowOff>76200</xdr:rowOff>
    </xdr:to>
    <xdr:sp macro="" textlink="">
      <xdr:nvSpPr>
        <xdr:cNvPr id="12398" name="Line 110"/>
        <xdr:cNvSpPr>
          <a:spLocks noChangeShapeType="1"/>
        </xdr:cNvSpPr>
      </xdr:nvSpPr>
      <xdr:spPr bwMode="auto">
        <a:xfrm>
          <a:off x="3238500" y="225742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8</xdr:row>
      <xdr:rowOff>76200</xdr:rowOff>
    </xdr:from>
    <xdr:to>
      <xdr:col>8</xdr:col>
      <xdr:colOff>0</xdr:colOff>
      <xdr:row>11</xdr:row>
      <xdr:rowOff>76200</xdr:rowOff>
    </xdr:to>
    <xdr:sp macro="" textlink="">
      <xdr:nvSpPr>
        <xdr:cNvPr id="12399" name="Line 111"/>
        <xdr:cNvSpPr>
          <a:spLocks noChangeShapeType="1"/>
        </xdr:cNvSpPr>
      </xdr:nvSpPr>
      <xdr:spPr bwMode="auto">
        <a:xfrm>
          <a:off x="2990850" y="1657350"/>
          <a:ext cx="247650" cy="600075"/>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16</xdr:row>
      <xdr:rowOff>0</xdr:rowOff>
    </xdr:from>
    <xdr:to>
      <xdr:col>10</xdr:col>
      <xdr:colOff>0</xdr:colOff>
      <xdr:row>16</xdr:row>
      <xdr:rowOff>152400</xdr:rowOff>
    </xdr:to>
    <xdr:sp macro="" textlink="">
      <xdr:nvSpPr>
        <xdr:cNvPr id="12400" name="Line 112"/>
        <xdr:cNvSpPr>
          <a:spLocks noChangeShapeType="1"/>
        </xdr:cNvSpPr>
      </xdr:nvSpPr>
      <xdr:spPr bwMode="auto">
        <a:xfrm>
          <a:off x="4457700" y="3171825"/>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16</xdr:row>
      <xdr:rowOff>76200</xdr:rowOff>
    </xdr:from>
    <xdr:to>
      <xdr:col>10</xdr:col>
      <xdr:colOff>0</xdr:colOff>
      <xdr:row>16</xdr:row>
      <xdr:rowOff>76200</xdr:rowOff>
    </xdr:to>
    <xdr:sp macro="" textlink="">
      <xdr:nvSpPr>
        <xdr:cNvPr id="12401" name="Line 113"/>
        <xdr:cNvSpPr>
          <a:spLocks noChangeShapeType="1"/>
        </xdr:cNvSpPr>
      </xdr:nvSpPr>
      <xdr:spPr bwMode="auto">
        <a:xfrm>
          <a:off x="3238500" y="324802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16</xdr:row>
      <xdr:rowOff>76200</xdr:rowOff>
    </xdr:from>
    <xdr:to>
      <xdr:col>8</xdr:col>
      <xdr:colOff>0</xdr:colOff>
      <xdr:row>18</xdr:row>
      <xdr:rowOff>76200</xdr:rowOff>
    </xdr:to>
    <xdr:sp macro="" textlink="">
      <xdr:nvSpPr>
        <xdr:cNvPr id="12402" name="Line 114"/>
        <xdr:cNvSpPr>
          <a:spLocks noChangeShapeType="1"/>
        </xdr:cNvSpPr>
      </xdr:nvSpPr>
      <xdr:spPr bwMode="auto">
        <a:xfrm flipV="1">
          <a:off x="2990850" y="3248025"/>
          <a:ext cx="247650" cy="40005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21</xdr:row>
      <xdr:rowOff>0</xdr:rowOff>
    </xdr:from>
    <xdr:to>
      <xdr:col>10</xdr:col>
      <xdr:colOff>0</xdr:colOff>
      <xdr:row>21</xdr:row>
      <xdr:rowOff>152400</xdr:rowOff>
    </xdr:to>
    <xdr:sp macro="" textlink="">
      <xdr:nvSpPr>
        <xdr:cNvPr id="12403" name="Line 115"/>
        <xdr:cNvSpPr>
          <a:spLocks noChangeShapeType="1"/>
        </xdr:cNvSpPr>
      </xdr:nvSpPr>
      <xdr:spPr bwMode="auto">
        <a:xfrm>
          <a:off x="4457700" y="4171950"/>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21</xdr:row>
      <xdr:rowOff>76200</xdr:rowOff>
    </xdr:from>
    <xdr:to>
      <xdr:col>10</xdr:col>
      <xdr:colOff>0</xdr:colOff>
      <xdr:row>21</xdr:row>
      <xdr:rowOff>76200</xdr:rowOff>
    </xdr:to>
    <xdr:sp macro="" textlink="">
      <xdr:nvSpPr>
        <xdr:cNvPr id="12404" name="Line 116"/>
        <xdr:cNvSpPr>
          <a:spLocks noChangeShapeType="1"/>
        </xdr:cNvSpPr>
      </xdr:nvSpPr>
      <xdr:spPr bwMode="auto">
        <a:xfrm>
          <a:off x="3238500" y="4248150"/>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18</xdr:row>
      <xdr:rowOff>76200</xdr:rowOff>
    </xdr:from>
    <xdr:to>
      <xdr:col>8</xdr:col>
      <xdr:colOff>0</xdr:colOff>
      <xdr:row>21</xdr:row>
      <xdr:rowOff>76200</xdr:rowOff>
    </xdr:to>
    <xdr:sp macro="" textlink="">
      <xdr:nvSpPr>
        <xdr:cNvPr id="12405" name="Line 117"/>
        <xdr:cNvSpPr>
          <a:spLocks noChangeShapeType="1"/>
        </xdr:cNvSpPr>
      </xdr:nvSpPr>
      <xdr:spPr bwMode="auto">
        <a:xfrm>
          <a:off x="2990850" y="3648075"/>
          <a:ext cx="247650" cy="600075"/>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26</xdr:row>
      <xdr:rowOff>0</xdr:rowOff>
    </xdr:from>
    <xdr:to>
      <xdr:col>10</xdr:col>
      <xdr:colOff>0</xdr:colOff>
      <xdr:row>26</xdr:row>
      <xdr:rowOff>152400</xdr:rowOff>
    </xdr:to>
    <xdr:sp macro="" textlink="">
      <xdr:nvSpPr>
        <xdr:cNvPr id="12406" name="Line 118"/>
        <xdr:cNvSpPr>
          <a:spLocks noChangeShapeType="1"/>
        </xdr:cNvSpPr>
      </xdr:nvSpPr>
      <xdr:spPr bwMode="auto">
        <a:xfrm>
          <a:off x="4457700" y="5133975"/>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26</xdr:row>
      <xdr:rowOff>76200</xdr:rowOff>
    </xdr:from>
    <xdr:to>
      <xdr:col>10</xdr:col>
      <xdr:colOff>0</xdr:colOff>
      <xdr:row>26</xdr:row>
      <xdr:rowOff>76200</xdr:rowOff>
    </xdr:to>
    <xdr:sp macro="" textlink="">
      <xdr:nvSpPr>
        <xdr:cNvPr id="12407" name="Line 119"/>
        <xdr:cNvSpPr>
          <a:spLocks noChangeShapeType="1"/>
        </xdr:cNvSpPr>
      </xdr:nvSpPr>
      <xdr:spPr bwMode="auto">
        <a:xfrm>
          <a:off x="3238500" y="521017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26</xdr:row>
      <xdr:rowOff>76200</xdr:rowOff>
    </xdr:from>
    <xdr:to>
      <xdr:col>8</xdr:col>
      <xdr:colOff>0</xdr:colOff>
      <xdr:row>28</xdr:row>
      <xdr:rowOff>76200</xdr:rowOff>
    </xdr:to>
    <xdr:sp macro="" textlink="">
      <xdr:nvSpPr>
        <xdr:cNvPr id="12408" name="Line 120"/>
        <xdr:cNvSpPr>
          <a:spLocks noChangeShapeType="1"/>
        </xdr:cNvSpPr>
      </xdr:nvSpPr>
      <xdr:spPr bwMode="auto">
        <a:xfrm flipV="1">
          <a:off x="2990850" y="5210175"/>
          <a:ext cx="247650" cy="38100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10</xdr:col>
      <xdr:colOff>0</xdr:colOff>
      <xdr:row>31</xdr:row>
      <xdr:rowOff>0</xdr:rowOff>
    </xdr:from>
    <xdr:to>
      <xdr:col>10</xdr:col>
      <xdr:colOff>0</xdr:colOff>
      <xdr:row>31</xdr:row>
      <xdr:rowOff>152400</xdr:rowOff>
    </xdr:to>
    <xdr:sp macro="" textlink="">
      <xdr:nvSpPr>
        <xdr:cNvPr id="12409" name="Line 121"/>
        <xdr:cNvSpPr>
          <a:spLocks noChangeShapeType="1"/>
        </xdr:cNvSpPr>
      </xdr:nvSpPr>
      <xdr:spPr bwMode="auto">
        <a:xfrm>
          <a:off x="4457700" y="6086475"/>
          <a:ext cx="0" cy="15240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8</xdr:col>
      <xdr:colOff>0</xdr:colOff>
      <xdr:row>31</xdr:row>
      <xdr:rowOff>76200</xdr:rowOff>
    </xdr:from>
    <xdr:to>
      <xdr:col>10</xdr:col>
      <xdr:colOff>0</xdr:colOff>
      <xdr:row>31</xdr:row>
      <xdr:rowOff>76200</xdr:rowOff>
    </xdr:to>
    <xdr:sp macro="" textlink="">
      <xdr:nvSpPr>
        <xdr:cNvPr id="12410" name="Line 122"/>
        <xdr:cNvSpPr>
          <a:spLocks noChangeShapeType="1"/>
        </xdr:cNvSpPr>
      </xdr:nvSpPr>
      <xdr:spPr bwMode="auto">
        <a:xfrm>
          <a:off x="3238500" y="6162675"/>
          <a:ext cx="1219200" cy="0"/>
        </a:xfrm>
        <a:prstGeom prst="line">
          <a:avLst/>
        </a:prstGeom>
        <a:noFill/>
        <a:ln w="12700">
          <a:solidFill>
            <a:srgbClr val="000000"/>
          </a:solidFill>
          <a:prstDash val="solid"/>
          <a:round/>
          <a:headEnd type="none" w="med" len="med"/>
          <a:tailEnd type="none" w="med" len="med"/>
        </a:ln>
        <a:effectLst/>
      </xdr:spPr>
    </xdr:sp>
    <xdr:clientData/>
  </xdr:twoCellAnchor>
  <xdr:twoCellAnchor>
    <xdr:from>
      <xdr:col>7</xdr:col>
      <xdr:colOff>0</xdr:colOff>
      <xdr:row>28</xdr:row>
      <xdr:rowOff>76200</xdr:rowOff>
    </xdr:from>
    <xdr:to>
      <xdr:col>8</xdr:col>
      <xdr:colOff>0</xdr:colOff>
      <xdr:row>31</xdr:row>
      <xdr:rowOff>76200</xdr:rowOff>
    </xdr:to>
    <xdr:sp macro="" textlink="">
      <xdr:nvSpPr>
        <xdr:cNvPr id="12411" name="Line 123"/>
        <xdr:cNvSpPr>
          <a:spLocks noChangeShapeType="1"/>
        </xdr:cNvSpPr>
      </xdr:nvSpPr>
      <xdr:spPr bwMode="auto">
        <a:xfrm>
          <a:off x="2990850" y="5591175"/>
          <a:ext cx="247650" cy="571500"/>
        </a:xfrm>
        <a:prstGeom prst="line">
          <a:avLst/>
        </a:prstGeom>
        <a:noFill/>
        <a:ln w="12700">
          <a:solidFill>
            <a:srgbClr val="000000"/>
          </a:solidFill>
          <a:prstDash val="solid"/>
          <a:round/>
          <a:headEnd type="none" w="med" len="med"/>
          <a:tailEnd type="none" w="med" len="med"/>
        </a:ln>
        <a:effectLst/>
      </xdr:spPr>
    </xdr:sp>
    <xdr:clientData/>
  </xdr:twoCellAnchor>
  <xdr:twoCellAnchor editAs="oneCell">
    <xdr:from>
      <xdr:col>2</xdr:col>
      <xdr:colOff>0</xdr:colOff>
      <xdr:row>18</xdr:row>
      <xdr:rowOff>0</xdr:rowOff>
    </xdr:from>
    <xdr:to>
      <xdr:col>3</xdr:col>
      <xdr:colOff>0</xdr:colOff>
      <xdr:row>18</xdr:row>
      <xdr:rowOff>152400</xdr:rowOff>
    </xdr:to>
    <xdr:sp macro="" textlink="">
      <xdr:nvSpPr>
        <xdr:cNvPr id="12412" name="Oval 124"/>
        <xdr:cNvSpPr>
          <a:spLocks noChangeArrowheads="1"/>
        </xdr:cNvSpPr>
      </xdr:nvSpPr>
      <xdr:spPr bwMode="auto">
        <a:xfrm>
          <a:off x="1219200" y="3571875"/>
          <a:ext cx="152400" cy="152400"/>
        </a:xfrm>
        <a:prstGeom prst="ellipse">
          <a:avLst/>
        </a:prstGeom>
        <a:noFill/>
        <a:ln w="12700">
          <a:solidFill>
            <a:srgbClr val="000000"/>
          </a:solidFill>
          <a:prstDash val="solid"/>
          <a:round/>
          <a:headEnd/>
          <a:tailEnd type="none" w="med" len="med"/>
        </a:ln>
        <a:effectLst/>
      </xdr:spPr>
    </xdr:sp>
    <xdr:clientData/>
  </xdr:twoCellAnchor>
  <xdr:twoCellAnchor>
    <xdr:from>
      <xdr:col>1</xdr:col>
      <xdr:colOff>0</xdr:colOff>
      <xdr:row>18</xdr:row>
      <xdr:rowOff>76200</xdr:rowOff>
    </xdr:from>
    <xdr:to>
      <xdr:col>2</xdr:col>
      <xdr:colOff>0</xdr:colOff>
      <xdr:row>18</xdr:row>
      <xdr:rowOff>76200</xdr:rowOff>
    </xdr:to>
    <xdr:sp macro="" textlink="">
      <xdr:nvSpPr>
        <xdr:cNvPr id="12413" name="Line 125"/>
        <xdr:cNvSpPr>
          <a:spLocks noChangeShapeType="1"/>
        </xdr:cNvSpPr>
      </xdr:nvSpPr>
      <xdr:spPr bwMode="auto">
        <a:xfrm>
          <a:off x="609600" y="3648075"/>
          <a:ext cx="609600" cy="0"/>
        </a:xfrm>
        <a:prstGeom prst="line">
          <a:avLst/>
        </a:prstGeom>
        <a:noFill/>
        <a:ln w="12700">
          <a:solidFill>
            <a:srgbClr val="000000"/>
          </a:solidFill>
          <a:prstDash val="solid"/>
          <a:round/>
          <a:headEnd type="none" w="med" len="med"/>
          <a:tailEnd type="none" w="med" len="med"/>
        </a:ln>
        <a:effec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1038225</xdr:colOff>
      <xdr:row>0</xdr:row>
      <xdr:rowOff>95250</xdr:rowOff>
    </xdr:from>
    <xdr:to>
      <xdr:col>4</xdr:col>
      <xdr:colOff>114300</xdr:colOff>
      <xdr:row>2</xdr:row>
      <xdr:rowOff>76200</xdr:rowOff>
    </xdr:to>
    <xdr:sp macro="[1]!Toggle" textlink="">
      <xdr:nvSpPr>
        <xdr:cNvPr id="2" name="Text 2"/>
        <xdr:cNvSpPr>
          <a:spLocks noChangeArrowheads="1"/>
        </xdr:cNvSpPr>
      </xdr:nvSpPr>
      <xdr:spPr bwMode="auto">
        <a:xfrm>
          <a:off x="1038225" y="95250"/>
          <a:ext cx="2847975" cy="371475"/>
        </a:xfrm>
        <a:prstGeom prst="roundRect">
          <a:avLst>
            <a:gd name="adj" fmla="val 16667"/>
          </a:avLst>
        </a:prstGeom>
        <a:solidFill>
          <a:srgbClr val="00FFFF"/>
        </a:solidFill>
        <a:ln w="9525">
          <a:solidFill>
            <a:srgbClr val="000000"/>
          </a:solidFill>
          <a:round/>
          <a:headEnd/>
          <a:tailEnd/>
        </a:ln>
        <a:effectLst>
          <a:outerShdw dist="35921" dir="2700000" algn="ctr" rotWithShape="0">
            <a:srgbClr val="000000"/>
          </a:outerShdw>
        </a:effectLst>
      </xdr:spPr>
      <xdr:txBody>
        <a:bodyPr vertOverflow="clip" wrap="square" lIns="27432" tIns="27432" rIns="27432" bIns="27432" anchor="ctr" upright="1"/>
        <a:lstStyle/>
        <a:p>
          <a:pPr algn="ctr" rtl="0">
            <a:defRPr sz="1000"/>
          </a:pPr>
          <a:r>
            <a:rPr lang="en-US" sz="1000" b="1" i="0" strike="noStrike">
              <a:solidFill>
                <a:srgbClr val="000000"/>
              </a:solidFill>
              <a:latin typeface="Arial"/>
              <a:cs typeface="Arial"/>
            </a:rPr>
            <a:t>Blue Ridge Hot Tubs</a:t>
          </a:r>
        </a:p>
      </xdr:txBody>
    </xdr:sp>
    <xdr:clientData/>
  </xdr:twoCellAnchor>
  <xdr:twoCellAnchor>
    <xdr:from>
      <xdr:col>0</xdr:col>
      <xdr:colOff>123825</xdr:colOff>
      <xdr:row>14</xdr:row>
      <xdr:rowOff>19050</xdr:rowOff>
    </xdr:from>
    <xdr:to>
      <xdr:col>2</xdr:col>
      <xdr:colOff>114300</xdr:colOff>
      <xdr:row>18</xdr:row>
      <xdr:rowOff>123825</xdr:rowOff>
    </xdr:to>
    <xdr:sp macro="" textlink="">
      <xdr:nvSpPr>
        <xdr:cNvPr id="3" name="Note" hidden="1"/>
        <xdr:cNvSpPr txBox="1">
          <a:spLocks noChangeArrowheads="1"/>
        </xdr:cNvSpPr>
      </xdr:nvSpPr>
      <xdr:spPr bwMode="auto">
        <a:xfrm>
          <a:off x="123825" y="2733675"/>
          <a:ext cx="1781175" cy="866775"/>
        </a:xfrm>
        <a:prstGeom prst="rect">
          <a:avLst/>
        </a:prstGeom>
        <a:solidFill>
          <a:srgbClr val="FFFF00"/>
        </a:solidFill>
        <a:ln w="9525">
          <a:solidFill>
            <a:srgbClr val="000000"/>
          </a:solidFill>
          <a:miter lim="800000"/>
          <a:headEnd/>
          <a:tailEnd/>
        </a:ln>
        <a:effectLst>
          <a:outerShdw dist="35921" dir="2700000" algn="ctr" rotWithShape="0">
            <a:srgbClr val="000000"/>
          </a:outerShdw>
        </a:effectLst>
      </xdr:spPr>
      <xdr:txBody>
        <a:bodyPr vertOverflow="clip" wrap="square" lIns="27432" tIns="27432" rIns="0" bIns="0" anchor="t" upright="1"/>
        <a:lstStyle/>
        <a:p>
          <a:pPr algn="l" rtl="0">
            <a:defRPr sz="1000"/>
          </a:pPr>
          <a:r>
            <a:rPr lang="en-US" sz="1000" b="1" i="0" strike="noStrike">
              <a:solidFill>
                <a:srgbClr val="000000"/>
              </a:solidFill>
              <a:latin typeface="Courier New"/>
              <a:cs typeface="Courier New"/>
            </a:rPr>
            <a:t>Maximize:    E6</a:t>
          </a:r>
        </a:p>
        <a:p>
          <a:pPr algn="l" rtl="0">
            <a:defRPr sz="1000"/>
          </a:pPr>
          <a:r>
            <a:rPr lang="en-US" sz="1000" b="1" i="0" strike="noStrike">
              <a:solidFill>
                <a:srgbClr val="000000"/>
              </a:solidFill>
              <a:latin typeface="Courier New"/>
              <a:cs typeface="Courier New"/>
            </a:rPr>
            <a:t>By changing: B5:D5</a:t>
          </a:r>
        </a:p>
        <a:p>
          <a:pPr algn="l" rtl="0">
            <a:defRPr sz="1000"/>
          </a:pPr>
          <a:r>
            <a:rPr lang="en-US" sz="1000" b="1" i="0" strike="noStrike">
              <a:solidFill>
                <a:srgbClr val="000000"/>
              </a:solidFill>
              <a:latin typeface="Courier New"/>
              <a:cs typeface="Courier New"/>
            </a:rPr>
            <a:t>Subject to:  E9:E11&lt;=F9:F11</a:t>
          </a:r>
        </a:p>
        <a:p>
          <a:pPr algn="l" rtl="0">
            <a:defRPr sz="1000"/>
          </a:pPr>
          <a:r>
            <a:rPr lang="en-US" sz="1000" b="1" i="0" strike="noStrike">
              <a:solidFill>
                <a:srgbClr val="000000"/>
              </a:solidFill>
              <a:latin typeface="Courier New"/>
              <a:cs typeface="Courier New"/>
            </a:rPr>
            <a:t>             B5:D5&gt;=0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1038225</xdr:colOff>
      <xdr:row>0</xdr:row>
      <xdr:rowOff>95250</xdr:rowOff>
    </xdr:from>
    <xdr:to>
      <xdr:col>4</xdr:col>
      <xdr:colOff>114300</xdr:colOff>
      <xdr:row>2</xdr:row>
      <xdr:rowOff>76200</xdr:rowOff>
    </xdr:to>
    <xdr:sp macro="[1]!Toggle" textlink="">
      <xdr:nvSpPr>
        <xdr:cNvPr id="2" name="Text 2"/>
        <xdr:cNvSpPr>
          <a:spLocks noChangeArrowheads="1"/>
        </xdr:cNvSpPr>
      </xdr:nvSpPr>
      <xdr:spPr bwMode="auto">
        <a:xfrm>
          <a:off x="1038225" y="95250"/>
          <a:ext cx="3695700" cy="333375"/>
        </a:xfrm>
        <a:prstGeom prst="roundRect">
          <a:avLst>
            <a:gd name="adj" fmla="val 16667"/>
          </a:avLst>
        </a:prstGeom>
        <a:solidFill>
          <a:srgbClr val="00FFFF"/>
        </a:solidFill>
        <a:ln w="9525">
          <a:solidFill>
            <a:srgbClr val="000000"/>
          </a:solidFill>
          <a:round/>
          <a:headEnd/>
          <a:tailEnd/>
        </a:ln>
        <a:effectLst>
          <a:outerShdw dist="35921" dir="2700000" algn="ctr" rotWithShape="0">
            <a:srgbClr val="000000"/>
          </a:outerShdw>
        </a:effectLst>
      </xdr:spPr>
      <xdr:txBody>
        <a:bodyPr vertOverflow="clip" wrap="square" lIns="27432" tIns="27432" rIns="27432" bIns="27432" anchor="ctr" upright="1"/>
        <a:lstStyle/>
        <a:p>
          <a:pPr algn="ctr" rtl="0">
            <a:defRPr sz="1000"/>
          </a:pPr>
          <a:r>
            <a:rPr lang="en-US" sz="1000" b="1" i="0" strike="noStrike">
              <a:solidFill>
                <a:srgbClr val="000000"/>
              </a:solidFill>
              <a:latin typeface="Arial"/>
              <a:cs typeface="Arial"/>
            </a:rPr>
            <a:t>Blue Ridge Hot Tubs</a:t>
          </a:r>
        </a:p>
      </xdr:txBody>
    </xdr:sp>
    <xdr:clientData/>
  </xdr:twoCellAnchor>
  <xdr:twoCellAnchor>
    <xdr:from>
      <xdr:col>0</xdr:col>
      <xdr:colOff>123825</xdr:colOff>
      <xdr:row>14</xdr:row>
      <xdr:rowOff>19050</xdr:rowOff>
    </xdr:from>
    <xdr:to>
      <xdr:col>2</xdr:col>
      <xdr:colOff>114300</xdr:colOff>
      <xdr:row>18</xdr:row>
      <xdr:rowOff>123825</xdr:rowOff>
    </xdr:to>
    <xdr:sp macro="" textlink="">
      <xdr:nvSpPr>
        <xdr:cNvPr id="3" name="Note" hidden="1"/>
        <xdr:cNvSpPr txBox="1">
          <a:spLocks noChangeArrowheads="1"/>
        </xdr:cNvSpPr>
      </xdr:nvSpPr>
      <xdr:spPr bwMode="auto">
        <a:xfrm>
          <a:off x="123825" y="2352675"/>
          <a:ext cx="2266950" cy="752475"/>
        </a:xfrm>
        <a:prstGeom prst="rect">
          <a:avLst/>
        </a:prstGeom>
        <a:solidFill>
          <a:srgbClr val="FFFF00"/>
        </a:solidFill>
        <a:ln w="9525">
          <a:solidFill>
            <a:srgbClr val="000000"/>
          </a:solidFill>
          <a:miter lim="800000"/>
          <a:headEnd/>
          <a:tailEnd/>
        </a:ln>
        <a:effectLst>
          <a:outerShdw dist="35921" dir="2700000" algn="ctr" rotWithShape="0">
            <a:srgbClr val="000000"/>
          </a:outerShdw>
        </a:effectLst>
      </xdr:spPr>
      <xdr:txBody>
        <a:bodyPr vertOverflow="clip" wrap="square" lIns="27432" tIns="27432" rIns="0" bIns="0" anchor="t" upright="1"/>
        <a:lstStyle/>
        <a:p>
          <a:pPr algn="l" rtl="0">
            <a:defRPr sz="1000"/>
          </a:pPr>
          <a:r>
            <a:rPr lang="en-US" sz="1000" b="1" i="0" strike="noStrike">
              <a:solidFill>
                <a:srgbClr val="000000"/>
              </a:solidFill>
              <a:latin typeface="Courier New"/>
              <a:cs typeface="Courier New"/>
            </a:rPr>
            <a:t>Maximize:    E6</a:t>
          </a:r>
        </a:p>
        <a:p>
          <a:pPr algn="l" rtl="0">
            <a:defRPr sz="1000"/>
          </a:pPr>
          <a:r>
            <a:rPr lang="en-US" sz="1000" b="1" i="0" strike="noStrike">
              <a:solidFill>
                <a:srgbClr val="000000"/>
              </a:solidFill>
              <a:latin typeface="Courier New"/>
              <a:cs typeface="Courier New"/>
            </a:rPr>
            <a:t>By changing: B5:D5</a:t>
          </a:r>
        </a:p>
        <a:p>
          <a:pPr algn="l" rtl="0">
            <a:defRPr sz="1000"/>
          </a:pPr>
          <a:r>
            <a:rPr lang="en-US" sz="1000" b="1" i="0" strike="noStrike">
              <a:solidFill>
                <a:srgbClr val="000000"/>
              </a:solidFill>
              <a:latin typeface="Courier New"/>
              <a:cs typeface="Courier New"/>
            </a:rPr>
            <a:t>Subject to:  E9:E11&lt;=F9:F11</a:t>
          </a:r>
        </a:p>
        <a:p>
          <a:pPr algn="l" rtl="0">
            <a:defRPr sz="1000"/>
          </a:pPr>
          <a:r>
            <a:rPr lang="en-US" sz="1000" b="1" i="0" strike="noStrike">
              <a:solidFill>
                <a:srgbClr val="000000"/>
              </a:solidFill>
              <a:latin typeface="Courier New"/>
              <a:cs typeface="Courier New"/>
            </a:rPr>
            <a:t>             B5:D5&gt;=0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142875</xdr:colOff>
      <xdr:row>57</xdr:row>
      <xdr:rowOff>133350</xdr:rowOff>
    </xdr:from>
    <xdr:to>
      <xdr:col>12</xdr:col>
      <xdr:colOff>447675</xdr:colOff>
      <xdr:row>72</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wangpx/Desktop/WP2008/MS/RagsdaleEd5ancillaries/Data%20Files/C04/Fig4-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ule1"/>
      <sheetName val="Answer Report 1"/>
      <sheetName val="Sensitivity Report 1"/>
      <sheetName val="Sensitivity Report 2"/>
      <sheetName val="Production Report"/>
      <sheetName val="Fig4-8"/>
    </sheetNames>
    <definedNames>
      <definedName name="Toggle"/>
    </definedNames>
    <sheetDataSet>
      <sheetData sheetId="0" refreshError="1"/>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xcel@%20Tutorials%20through%20JMU%20Library"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F5"/>
  <sheetViews>
    <sheetView tabSelected="1" workbookViewId="0">
      <selection activeCell="B1" sqref="B1"/>
    </sheetView>
  </sheetViews>
  <sheetFormatPr defaultRowHeight="15"/>
  <cols>
    <col min="1" max="1" width="2.5703125" customWidth="1"/>
  </cols>
  <sheetData>
    <row r="1" spans="2:6">
      <c r="B1" t="s">
        <v>278</v>
      </c>
    </row>
    <row r="2" spans="2:6">
      <c r="B2" s="44" t="s">
        <v>160</v>
      </c>
    </row>
    <row r="3" spans="2:6">
      <c r="B3" s="44" t="s">
        <v>161</v>
      </c>
    </row>
    <row r="5" spans="2:6">
      <c r="B5">
        <v>850</v>
      </c>
      <c r="C5">
        <v>77.099999999999994</v>
      </c>
      <c r="D5">
        <f>C5*B5</f>
        <v>65534.999999999993</v>
      </c>
      <c r="E5">
        <v>65535</v>
      </c>
      <c r="F5">
        <f>E5/B5</f>
        <v>77.099999999999994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1:GV1010"/>
  <sheetViews>
    <sheetView workbookViewId="0"/>
  </sheetViews>
  <sheetFormatPr defaultRowHeight="15"/>
  <cols>
    <col min="3" max="3" width="2.28515625" customWidth="1"/>
    <col min="4" max="4" width="3.7109375" customWidth="1"/>
    <col min="7" max="7" width="2.28515625" customWidth="1"/>
    <col min="8" max="8" width="3.7109375" customWidth="1"/>
    <col min="11" max="11" width="2.28515625" customWidth="1"/>
    <col min="15" max="15" width="16" customWidth="1"/>
    <col min="16" max="18" width="11.28515625" customWidth="1"/>
  </cols>
  <sheetData>
    <row r="1" spans="5:18" ht="15.75" thickBot="1">
      <c r="O1" s="68" t="s">
        <v>87</v>
      </c>
      <c r="P1" s="69"/>
      <c r="Q1" s="69"/>
      <c r="R1" s="70"/>
    </row>
    <row r="2" spans="5:18" ht="15.75" thickBot="1">
      <c r="O2" s="17"/>
      <c r="P2" s="18" t="s">
        <v>88</v>
      </c>
      <c r="Q2" s="18" t="s">
        <v>89</v>
      </c>
      <c r="R2" s="19" t="s">
        <v>90</v>
      </c>
    </row>
    <row r="3" spans="5:18" ht="15.75" thickBot="1">
      <c r="O3" s="17" t="s">
        <v>91</v>
      </c>
      <c r="P3" s="18">
        <v>9.4999999999999998E-3</v>
      </c>
      <c r="Q3" s="18">
        <f>R3-P3</f>
        <v>1.4999999999999996E-3</v>
      </c>
      <c r="R3" s="19">
        <v>1.0999999999999999E-2</v>
      </c>
    </row>
    <row r="4" spans="5:18" ht="15.75" thickBot="1">
      <c r="O4" s="17" t="s">
        <v>92</v>
      </c>
      <c r="P4" s="18">
        <v>2.0000000000000001E-4</v>
      </c>
      <c r="Q4" s="18">
        <f>R4-P4</f>
        <v>0.96479999999999999</v>
      </c>
      <c r="R4" s="19">
        <v>0.96499999999999997</v>
      </c>
    </row>
    <row r="5" spans="5:18" ht="15.75" thickBot="1">
      <c r="I5">
        <v>0.86360000000000003</v>
      </c>
      <c r="O5" s="17" t="s">
        <v>93</v>
      </c>
      <c r="P5" s="18">
        <v>2.9999999999999997E-4</v>
      </c>
      <c r="Q5" s="18">
        <f>R5-P5</f>
        <v>2.370000000000002E-2</v>
      </c>
      <c r="R5" s="19">
        <f>1-R3-R4</f>
        <v>2.4000000000000021E-2</v>
      </c>
    </row>
    <row r="6" spans="5:18" ht="15.75" thickBot="1">
      <c r="I6" t="s">
        <v>88</v>
      </c>
      <c r="O6" s="17" t="s">
        <v>94</v>
      </c>
      <c r="P6" s="19">
        <f>SUM(P3:P5)</f>
        <v>0.01</v>
      </c>
      <c r="Q6" s="19">
        <f t="shared" ref="Q6:R6" si="0">SUM(Q3:Q5)</f>
        <v>0.99</v>
      </c>
      <c r="R6" s="20">
        <f t="shared" si="0"/>
        <v>1</v>
      </c>
    </row>
    <row r="7" spans="5:18">
      <c r="E7">
        <v>1.0999999999999999E-2</v>
      </c>
      <c r="L7">
        <f>SUM(I8,E10)</f>
        <v>0</v>
      </c>
    </row>
    <row r="8" spans="5:18">
      <c r="E8" t="s">
        <v>91</v>
      </c>
      <c r="I8">
        <v>0</v>
      </c>
      <c r="J8">
        <f>L7</f>
        <v>0</v>
      </c>
      <c r="O8" s="21" t="s">
        <v>95</v>
      </c>
    </row>
    <row r="9" spans="5:18" ht="15.75" thickBot="1">
      <c r="O9" s="21" t="s">
        <v>96</v>
      </c>
    </row>
    <row r="10" spans="5:18" ht="15.75" thickBot="1">
      <c r="E10">
        <v>0</v>
      </c>
      <c r="F10">
        <f>IF(ABS(1-SUM(I5,I10))&lt;=0.00001,SUM(I5*J8,I10*J13),NA())</f>
        <v>0</v>
      </c>
      <c r="I10">
        <v>0.13639999999999999</v>
      </c>
      <c r="O10" s="68" t="s">
        <v>87</v>
      </c>
      <c r="P10" s="69"/>
      <c r="Q10" s="69"/>
      <c r="R10" s="70"/>
    </row>
    <row r="11" spans="5:18" ht="15.75" thickBot="1">
      <c r="I11" t="s">
        <v>89</v>
      </c>
      <c r="O11" s="17"/>
      <c r="P11" s="18" t="s">
        <v>88</v>
      </c>
      <c r="Q11" s="18" t="s">
        <v>89</v>
      </c>
      <c r="R11" s="18" t="s">
        <v>90</v>
      </c>
    </row>
    <row r="12" spans="5:18" ht="15.75" thickBot="1">
      <c r="L12">
        <f>SUM(I13,E10)</f>
        <v>0</v>
      </c>
      <c r="O12" s="17" t="s">
        <v>97</v>
      </c>
      <c r="P12" s="19">
        <f>P3/P6</f>
        <v>0.95</v>
      </c>
      <c r="Q12" s="19">
        <f>Q3/Q6</f>
        <v>1.5151515151515147E-3</v>
      </c>
      <c r="R12" s="18"/>
    </row>
    <row r="13" spans="5:18" ht="15.75" thickBot="1">
      <c r="I13">
        <v>0</v>
      </c>
      <c r="J13">
        <f>L12</f>
        <v>0</v>
      </c>
      <c r="O13" s="17" t="s">
        <v>98</v>
      </c>
      <c r="P13" s="19">
        <f>P4/P6</f>
        <v>0.02</v>
      </c>
      <c r="Q13" s="19">
        <f>Q4/Q6</f>
        <v>0.97454545454545449</v>
      </c>
      <c r="R13" s="18"/>
    </row>
    <row r="14" spans="5:18" ht="15.75" thickBot="1">
      <c r="O14" s="17" t="s">
        <v>99</v>
      </c>
      <c r="P14" s="19">
        <f>P5/P6</f>
        <v>2.9999999999999995E-2</v>
      </c>
      <c r="Q14" s="19">
        <f>Q5/Q6</f>
        <v>2.3939393939393958E-2</v>
      </c>
      <c r="R14" s="18"/>
    </row>
    <row r="15" spans="5:18" ht="15.75" thickBot="1">
      <c r="I15">
        <v>2.0000000000000001E-4</v>
      </c>
      <c r="O15" s="17" t="s">
        <v>94</v>
      </c>
      <c r="P15" s="18">
        <f>SUM(P12:P14)</f>
        <v>1</v>
      </c>
      <c r="Q15" s="18">
        <f>SUM(Q12:Q14)</f>
        <v>0.99999999999999989</v>
      </c>
      <c r="R15" s="18"/>
    </row>
    <row r="16" spans="5:18">
      <c r="I16" t="s">
        <v>88</v>
      </c>
    </row>
    <row r="17" spans="2:18" ht="15.75" thickBot="1">
      <c r="E17">
        <v>0.96499999999999997</v>
      </c>
      <c r="L17">
        <f>SUM(I18,E20)</f>
        <v>0</v>
      </c>
      <c r="O17" s="21" t="s">
        <v>100</v>
      </c>
    </row>
    <row r="18" spans="2:18" ht="15.75" thickBot="1">
      <c r="B18" s="43"/>
      <c r="E18" t="s">
        <v>92</v>
      </c>
      <c r="I18">
        <v>0</v>
      </c>
      <c r="J18">
        <f>L17</f>
        <v>0</v>
      </c>
      <c r="O18" s="68" t="s">
        <v>87</v>
      </c>
      <c r="P18" s="69"/>
      <c r="Q18" s="69"/>
      <c r="R18" s="70"/>
    </row>
    <row r="19" spans="2:18" ht="15.75" thickBot="1">
      <c r="O19" s="17"/>
      <c r="P19" s="18" t="s">
        <v>88</v>
      </c>
      <c r="Q19" s="18" t="s">
        <v>89</v>
      </c>
      <c r="R19" s="18" t="s">
        <v>90</v>
      </c>
    </row>
    <row r="20" spans="2:18" ht="15.75" thickBot="1">
      <c r="B20">
        <f>IF(ABS(1-SUM(E7,E17,E27))&lt;=0.00001,SUM(E7*F10,E17*F20,E27*F30),NA())</f>
        <v>0</v>
      </c>
      <c r="E20">
        <v>0</v>
      </c>
      <c r="F20">
        <f>IF(ABS(1-SUM(I15,I20))&lt;=0.00001,SUM(I15*J18,I20*J23),NA())</f>
        <v>0</v>
      </c>
      <c r="I20">
        <v>0.99980000000000002</v>
      </c>
      <c r="O20" s="17" t="s">
        <v>157</v>
      </c>
      <c r="P20" s="19">
        <f>P3/R3</f>
        <v>0.86363636363636365</v>
      </c>
      <c r="Q20" s="19">
        <f>Q3/R3</f>
        <v>0.13636363636363633</v>
      </c>
      <c r="R20" s="18">
        <f>SUM(P20:Q20)</f>
        <v>1</v>
      </c>
    </row>
    <row r="21" spans="2:18" ht="15.75" thickBot="1">
      <c r="I21" t="s">
        <v>89</v>
      </c>
      <c r="O21" s="17" t="s">
        <v>158</v>
      </c>
      <c r="P21" s="19">
        <f>P4/R4</f>
        <v>2.0725388601036272E-4</v>
      </c>
      <c r="Q21" s="19">
        <f t="shared" ref="Q21:Q22" si="1">Q4/R4</f>
        <v>0.99979274611398961</v>
      </c>
      <c r="R21" s="18">
        <f t="shared" ref="R21:R22" si="2">SUM(P21:Q21)</f>
        <v>1</v>
      </c>
    </row>
    <row r="22" spans="2:18" ht="15.75" thickBot="1">
      <c r="L22">
        <f>SUM(I23,E20)</f>
        <v>0</v>
      </c>
      <c r="O22" s="17" t="s">
        <v>159</v>
      </c>
      <c r="P22" s="19">
        <f>P5/R5</f>
        <v>1.2499999999999989E-2</v>
      </c>
      <c r="Q22" s="19">
        <f t="shared" si="1"/>
        <v>0.98749999999999993</v>
      </c>
      <c r="R22" s="18">
        <f t="shared" si="2"/>
        <v>0.99999999999999989</v>
      </c>
    </row>
    <row r="23" spans="2:18">
      <c r="I23">
        <v>0</v>
      </c>
      <c r="J23">
        <f>L22</f>
        <v>0</v>
      </c>
    </row>
    <row r="25" spans="2:18">
      <c r="I25">
        <v>1.2500000000000001E-2</v>
      </c>
    </row>
    <row r="26" spans="2:18">
      <c r="I26" t="s">
        <v>88</v>
      </c>
    </row>
    <row r="27" spans="2:18">
      <c r="E27">
        <v>2.4E-2</v>
      </c>
      <c r="L27">
        <f>SUM(I28,E30)</f>
        <v>0</v>
      </c>
    </row>
    <row r="28" spans="2:18">
      <c r="E28" t="s">
        <v>93</v>
      </c>
      <c r="I28">
        <v>0</v>
      </c>
      <c r="J28">
        <f>L27</f>
        <v>0</v>
      </c>
    </row>
    <row r="30" spans="2:18">
      <c r="E30">
        <v>0</v>
      </c>
      <c r="F30">
        <f>IF(ABS(1-SUM(I25,I30))&lt;=0.00001,SUM(I25*J28,I30*J33),NA())</f>
        <v>0</v>
      </c>
      <c r="I30">
        <f>0.9875</f>
        <v>0.98750000000000004</v>
      </c>
    </row>
    <row r="31" spans="2:18">
      <c r="I31" t="s">
        <v>89</v>
      </c>
    </row>
    <row r="32" spans="2:18">
      <c r="L32">
        <f>SUM(I33,E30)</f>
        <v>0</v>
      </c>
    </row>
    <row r="33" spans="9:10">
      <c r="I33">
        <v>0</v>
      </c>
      <c r="J33">
        <f>L32</f>
        <v>0</v>
      </c>
    </row>
    <row r="1000" spans="189:204">
      <c r="GH1000" t="s">
        <v>139</v>
      </c>
      <c r="GI1000" t="s">
        <v>140</v>
      </c>
      <c r="GJ1000" t="s">
        <v>141</v>
      </c>
      <c r="GK1000" t="s">
        <v>142</v>
      </c>
      <c r="GL1000" t="s">
        <v>143</v>
      </c>
      <c r="GM1000" t="s">
        <v>144</v>
      </c>
      <c r="GN1000" t="s">
        <v>145</v>
      </c>
      <c r="GO1000" t="s">
        <v>146</v>
      </c>
      <c r="GP1000" t="s">
        <v>147</v>
      </c>
      <c r="GQ1000" t="s">
        <v>148</v>
      </c>
      <c r="GR1000" t="s">
        <v>149</v>
      </c>
      <c r="GS1000" t="s">
        <v>150</v>
      </c>
      <c r="GT1000" t="s">
        <v>151</v>
      </c>
      <c r="GU1000" t="s">
        <v>152</v>
      </c>
      <c r="GV1000" t="s">
        <v>153</v>
      </c>
    </row>
    <row r="1001" spans="189:204">
      <c r="GG1001">
        <v>0</v>
      </c>
      <c r="GH1001">
        <v>0</v>
      </c>
      <c r="GI1001" t="s">
        <v>154</v>
      </c>
      <c r="GJ1001">
        <v>0</v>
      </c>
      <c r="GK1001">
        <v>0</v>
      </c>
      <c r="GL1001">
        <v>0</v>
      </c>
      <c r="GM1001" t="s">
        <v>156</v>
      </c>
      <c r="GN1001">
        <v>3</v>
      </c>
      <c r="GO1001">
        <v>1</v>
      </c>
      <c r="GP1001">
        <v>2</v>
      </c>
      <c r="GQ1001">
        <v>3</v>
      </c>
      <c r="GR1001">
        <v>0</v>
      </c>
      <c r="GS1001">
        <v>0</v>
      </c>
      <c r="GT1001">
        <v>14</v>
      </c>
      <c r="GU1001">
        <v>1</v>
      </c>
      <c r="GV1001" t="b">
        <v>1</v>
      </c>
    </row>
    <row r="1002" spans="189:204">
      <c r="GG1002">
        <v>3</v>
      </c>
      <c r="GH1002">
        <v>1</v>
      </c>
      <c r="GL1002">
        <v>0</v>
      </c>
      <c r="GM1002" t="s">
        <v>156</v>
      </c>
      <c r="GN1002">
        <v>2</v>
      </c>
      <c r="GO1002">
        <v>4</v>
      </c>
      <c r="GP1002">
        <v>5</v>
      </c>
      <c r="GQ1002">
        <v>0</v>
      </c>
      <c r="GR1002">
        <v>0</v>
      </c>
      <c r="GS1002">
        <v>0</v>
      </c>
      <c r="GT1002">
        <v>4</v>
      </c>
      <c r="GU1002">
        <v>5</v>
      </c>
      <c r="GV1002" t="b">
        <v>1</v>
      </c>
    </row>
    <row r="1003" spans="189:204">
      <c r="GG1003">
        <v>0</v>
      </c>
      <c r="GH1003">
        <v>2</v>
      </c>
      <c r="GL1003">
        <v>0</v>
      </c>
      <c r="GM1003" t="s">
        <v>156</v>
      </c>
      <c r="GN1003">
        <v>2</v>
      </c>
      <c r="GO1003">
        <v>6</v>
      </c>
      <c r="GP1003">
        <v>7</v>
      </c>
      <c r="GQ1003">
        <v>0</v>
      </c>
      <c r="GR1003">
        <v>0</v>
      </c>
      <c r="GS1003">
        <v>0</v>
      </c>
      <c r="GT1003">
        <v>14</v>
      </c>
      <c r="GU1003">
        <v>5</v>
      </c>
      <c r="GV1003" t="b">
        <v>1</v>
      </c>
    </row>
    <row r="1004" spans="189:204">
      <c r="GG1004">
        <v>0</v>
      </c>
      <c r="GH1004">
        <v>3</v>
      </c>
      <c r="GL1004">
        <v>0</v>
      </c>
      <c r="GM1004" t="s">
        <v>156</v>
      </c>
      <c r="GN1004">
        <v>2</v>
      </c>
      <c r="GO1004">
        <v>8</v>
      </c>
      <c r="GP1004">
        <v>9</v>
      </c>
      <c r="GQ1004">
        <v>0</v>
      </c>
      <c r="GR1004">
        <v>0</v>
      </c>
      <c r="GS1004">
        <v>0</v>
      </c>
      <c r="GT1004">
        <v>24</v>
      </c>
      <c r="GU1004">
        <v>5</v>
      </c>
      <c r="GV1004" t="b">
        <v>1</v>
      </c>
    </row>
    <row r="1005" spans="189:204">
      <c r="GG1005">
        <v>8</v>
      </c>
      <c r="GH1005">
        <v>4</v>
      </c>
      <c r="GL1005">
        <v>1</v>
      </c>
      <c r="GM1005" t="s">
        <v>155</v>
      </c>
      <c r="GN1005">
        <v>0</v>
      </c>
      <c r="GO1005">
        <v>0</v>
      </c>
      <c r="GP1005">
        <v>0</v>
      </c>
      <c r="GQ1005">
        <v>0</v>
      </c>
      <c r="GR1005">
        <v>0</v>
      </c>
      <c r="GS1005">
        <v>0</v>
      </c>
      <c r="GT1005">
        <v>2</v>
      </c>
      <c r="GU1005">
        <v>9</v>
      </c>
      <c r="GV1005" t="b">
        <v>1</v>
      </c>
    </row>
    <row r="1006" spans="189:204">
      <c r="GG1006">
        <v>9</v>
      </c>
      <c r="GH1006">
        <v>5</v>
      </c>
      <c r="GL1006">
        <v>1</v>
      </c>
      <c r="GM1006" t="s">
        <v>155</v>
      </c>
      <c r="GN1006">
        <v>0</v>
      </c>
      <c r="GO1006">
        <v>0</v>
      </c>
      <c r="GP1006">
        <v>0</v>
      </c>
      <c r="GQ1006">
        <v>0</v>
      </c>
      <c r="GR1006">
        <v>0</v>
      </c>
      <c r="GS1006">
        <v>0</v>
      </c>
      <c r="GT1006">
        <v>7</v>
      </c>
      <c r="GU1006">
        <v>9</v>
      </c>
      <c r="GV1006" t="b">
        <v>1</v>
      </c>
    </row>
    <row r="1007" spans="189:204">
      <c r="GG1007">
        <v>0</v>
      </c>
      <c r="GH1007">
        <v>6</v>
      </c>
      <c r="GL1007">
        <v>2</v>
      </c>
      <c r="GM1007" t="s">
        <v>155</v>
      </c>
      <c r="GN1007">
        <v>0</v>
      </c>
      <c r="GO1007">
        <v>0</v>
      </c>
      <c r="GP1007">
        <v>0</v>
      </c>
      <c r="GQ1007">
        <v>0</v>
      </c>
      <c r="GR1007">
        <v>0</v>
      </c>
      <c r="GS1007">
        <v>0</v>
      </c>
      <c r="GT1007">
        <v>12</v>
      </c>
      <c r="GU1007">
        <v>9</v>
      </c>
      <c r="GV1007" t="b">
        <v>1</v>
      </c>
    </row>
    <row r="1008" spans="189:204">
      <c r="GG1008">
        <v>0</v>
      </c>
      <c r="GH1008">
        <v>7</v>
      </c>
      <c r="GL1008">
        <v>2</v>
      </c>
      <c r="GM1008" t="s">
        <v>155</v>
      </c>
      <c r="GN1008">
        <v>0</v>
      </c>
      <c r="GO1008">
        <v>0</v>
      </c>
      <c r="GP1008">
        <v>0</v>
      </c>
      <c r="GQ1008">
        <v>0</v>
      </c>
      <c r="GR1008">
        <v>0</v>
      </c>
      <c r="GS1008">
        <v>0</v>
      </c>
      <c r="GT1008">
        <v>17</v>
      </c>
      <c r="GU1008">
        <v>9</v>
      </c>
      <c r="GV1008" t="b">
        <v>1</v>
      </c>
    </row>
    <row r="1009" spans="190:204">
      <c r="GH1009">
        <v>8</v>
      </c>
      <c r="GL1009">
        <v>3</v>
      </c>
      <c r="GM1009" t="s">
        <v>155</v>
      </c>
      <c r="GN1009">
        <v>0</v>
      </c>
      <c r="GO1009">
        <v>0</v>
      </c>
      <c r="GP1009">
        <v>0</v>
      </c>
      <c r="GQ1009">
        <v>0</v>
      </c>
      <c r="GR1009">
        <v>0</v>
      </c>
      <c r="GS1009">
        <v>0</v>
      </c>
      <c r="GT1009">
        <v>22</v>
      </c>
      <c r="GU1009">
        <v>9</v>
      </c>
      <c r="GV1009" t="b">
        <v>1</v>
      </c>
    </row>
    <row r="1010" spans="190:204">
      <c r="GH1010">
        <v>9</v>
      </c>
      <c r="GL1010">
        <v>3</v>
      </c>
      <c r="GM1010" t="s">
        <v>155</v>
      </c>
      <c r="GN1010">
        <v>0</v>
      </c>
      <c r="GO1010">
        <v>0</v>
      </c>
      <c r="GP1010">
        <v>0</v>
      </c>
      <c r="GQ1010">
        <v>0</v>
      </c>
      <c r="GR1010">
        <v>0</v>
      </c>
      <c r="GS1010">
        <v>0</v>
      </c>
      <c r="GT1010">
        <v>27</v>
      </c>
      <c r="GU1010">
        <v>9</v>
      </c>
      <c r="GV1010" t="b">
        <v>1</v>
      </c>
    </row>
  </sheetData>
  <sheetProtection selectLockedCells="1" selectUnlockedCells="1"/>
  <mergeCells count="3">
    <mergeCell ref="O1:R1"/>
    <mergeCell ref="O10:R10"/>
    <mergeCell ref="O18:R1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28"/>
  <sheetViews>
    <sheetView showGridLines="0" workbookViewId="0">
      <selection sqref="A1:G28"/>
    </sheetView>
  </sheetViews>
  <sheetFormatPr defaultRowHeight="15"/>
  <cols>
    <col min="1" max="1" width="2.28515625" customWidth="1"/>
    <col min="2" max="2" width="6.28515625" customWidth="1"/>
    <col min="3" max="3" width="27.85546875" bestFit="1" customWidth="1"/>
    <col min="4" max="4" width="13.7109375" bestFit="1" customWidth="1"/>
    <col min="5" max="5" width="13.42578125" bestFit="1" customWidth="1"/>
    <col min="6" max="6" width="11.42578125" bestFit="1" customWidth="1"/>
    <col min="7" max="7" width="5.42578125" customWidth="1"/>
  </cols>
  <sheetData>
    <row r="1" spans="1:5">
      <c r="A1" s="45" t="s">
        <v>162</v>
      </c>
    </row>
    <row r="2" spans="1:5">
      <c r="A2" s="45" t="s">
        <v>198</v>
      </c>
    </row>
    <row r="3" spans="1:5">
      <c r="A3" s="45" t="s">
        <v>225</v>
      </c>
    </row>
    <row r="4" spans="1:5">
      <c r="A4" s="45" t="s">
        <v>163</v>
      </c>
    </row>
    <row r="5" spans="1:5">
      <c r="A5" s="45" t="s">
        <v>213</v>
      </c>
    </row>
    <row r="6" spans="1:5">
      <c r="A6" s="45" t="s">
        <v>164</v>
      </c>
    </row>
    <row r="7" spans="1:5">
      <c r="A7" s="45" t="s">
        <v>214</v>
      </c>
    </row>
    <row r="8" spans="1:5">
      <c r="A8" s="45" t="s">
        <v>165</v>
      </c>
    </row>
    <row r="9" spans="1:5">
      <c r="A9" s="45" t="s">
        <v>166</v>
      </c>
    </row>
    <row r="10" spans="1:5">
      <c r="D10" s="46"/>
      <c r="E10" s="46"/>
    </row>
    <row r="12" spans="1:5" ht="15.75" thickBot="1">
      <c r="A12" t="s">
        <v>167</v>
      </c>
    </row>
    <row r="13" spans="1:5" ht="15.75" thickBot="1">
      <c r="B13" s="55" t="s">
        <v>168</v>
      </c>
      <c r="C13" s="55" t="s">
        <v>140</v>
      </c>
      <c r="D13" s="55" t="s">
        <v>169</v>
      </c>
      <c r="E13" s="55" t="s">
        <v>170</v>
      </c>
    </row>
    <row r="14" spans="1:5" ht="15.75" thickBot="1">
      <c r="B14" s="47" t="s">
        <v>215</v>
      </c>
      <c r="C14" s="47" t="s">
        <v>171</v>
      </c>
      <c r="D14" s="47">
        <v>0</v>
      </c>
      <c r="E14" s="47">
        <v>66100</v>
      </c>
    </row>
    <row r="17" spans="1:7" ht="15.75" thickBot="1">
      <c r="A17" t="s">
        <v>172</v>
      </c>
    </row>
    <row r="18" spans="1:7" ht="15.75" thickBot="1">
      <c r="B18" s="55" t="s">
        <v>168</v>
      </c>
      <c r="C18" s="55" t="s">
        <v>140</v>
      </c>
      <c r="D18" s="55" t="s">
        <v>169</v>
      </c>
      <c r="E18" s="55" t="s">
        <v>170</v>
      </c>
    </row>
    <row r="19" spans="1:7">
      <c r="B19" s="48" t="s">
        <v>173</v>
      </c>
      <c r="C19" s="48" t="s">
        <v>174</v>
      </c>
      <c r="D19" s="49">
        <v>0</v>
      </c>
      <c r="E19" s="49">
        <v>122.00000000000001</v>
      </c>
    </row>
    <row r="20" spans="1:7" ht="15.75" thickBot="1">
      <c r="B20" s="47" t="s">
        <v>175</v>
      </c>
      <c r="C20" s="47" t="s">
        <v>176</v>
      </c>
      <c r="D20" s="50">
        <v>0</v>
      </c>
      <c r="E20" s="50">
        <v>77.999999999999986</v>
      </c>
    </row>
    <row r="22" spans="1:7" ht="15.75" thickBot="1">
      <c r="A22" t="s">
        <v>108</v>
      </c>
    </row>
    <row r="23" spans="1:7" ht="15.75" thickBot="1">
      <c r="B23" s="55" t="s">
        <v>168</v>
      </c>
      <c r="C23" s="55" t="s">
        <v>140</v>
      </c>
      <c r="D23" s="55" t="s">
        <v>177</v>
      </c>
      <c r="E23" s="55" t="s">
        <v>178</v>
      </c>
      <c r="F23" s="55" t="s">
        <v>179</v>
      </c>
      <c r="G23" s="55" t="s">
        <v>180</v>
      </c>
    </row>
    <row r="24" spans="1:7">
      <c r="B24" s="48" t="s">
        <v>216</v>
      </c>
      <c r="C24" s="48" t="s">
        <v>181</v>
      </c>
      <c r="D24" s="51">
        <v>200</v>
      </c>
      <c r="E24" s="48" t="s">
        <v>217</v>
      </c>
      <c r="F24" s="48" t="s">
        <v>182</v>
      </c>
      <c r="G24" s="48">
        <v>0</v>
      </c>
    </row>
    <row r="25" spans="1:7">
      <c r="B25" s="48" t="s">
        <v>218</v>
      </c>
      <c r="C25" s="48" t="s">
        <v>183</v>
      </c>
      <c r="D25" s="51">
        <v>1566</v>
      </c>
      <c r="E25" s="48" t="s">
        <v>219</v>
      </c>
      <c r="F25" s="48" t="s">
        <v>182</v>
      </c>
      <c r="G25" s="48">
        <v>0</v>
      </c>
    </row>
    <row r="26" spans="1:7">
      <c r="B26" s="48" t="s">
        <v>220</v>
      </c>
      <c r="C26" s="48" t="s">
        <v>184</v>
      </c>
      <c r="D26" s="51">
        <v>2712</v>
      </c>
      <c r="E26" s="48" t="s">
        <v>221</v>
      </c>
      <c r="F26" s="48" t="s">
        <v>185</v>
      </c>
      <c r="G26" s="48">
        <v>168</v>
      </c>
    </row>
    <row r="27" spans="1:7">
      <c r="B27" s="48" t="s">
        <v>173</v>
      </c>
      <c r="C27" s="48" t="s">
        <v>174</v>
      </c>
      <c r="D27" s="49">
        <v>122.00000000000001</v>
      </c>
      <c r="E27" s="48" t="s">
        <v>186</v>
      </c>
      <c r="F27" s="48" t="s">
        <v>185</v>
      </c>
      <c r="G27" s="48">
        <v>122.00000000000001</v>
      </c>
    </row>
    <row r="28" spans="1:7" ht="15.75" thickBot="1">
      <c r="B28" s="47" t="s">
        <v>175</v>
      </c>
      <c r="C28" s="47" t="s">
        <v>176</v>
      </c>
      <c r="D28" s="50">
        <v>77.999999999999986</v>
      </c>
      <c r="E28" s="47" t="s">
        <v>187</v>
      </c>
      <c r="F28" s="47" t="s">
        <v>185</v>
      </c>
      <c r="G28" s="47">
        <v>77.999999999999986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H20"/>
  <sheetViews>
    <sheetView showGridLines="0" workbookViewId="0">
      <selection sqref="A1:H20"/>
    </sheetView>
  </sheetViews>
  <sheetFormatPr defaultRowHeight="15"/>
  <cols>
    <col min="1" max="1" width="2.28515625" customWidth="1"/>
    <col min="2" max="2" width="6.28515625" customWidth="1"/>
    <col min="3" max="3" width="27.85546875" bestFit="1" customWidth="1"/>
    <col min="4" max="4" width="10.85546875" bestFit="1" customWidth="1"/>
    <col min="5" max="5" width="8.7109375" bestFit="1" customWidth="1"/>
    <col min="6" max="6" width="10.85546875" bestFit="1" customWidth="1"/>
    <col min="7" max="7" width="10" bestFit="1" customWidth="1"/>
    <col min="8" max="8" width="12" bestFit="1" customWidth="1"/>
  </cols>
  <sheetData>
    <row r="1" spans="1:8">
      <c r="A1" s="45" t="s">
        <v>188</v>
      </c>
    </row>
    <row r="2" spans="1:8">
      <c r="A2" s="45" t="s">
        <v>198</v>
      </c>
    </row>
    <row r="3" spans="1:8">
      <c r="A3" s="45" t="s">
        <v>225</v>
      </c>
    </row>
    <row r="5" spans="1:8" ht="15.75" thickBot="1">
      <c r="A5" t="s">
        <v>167</v>
      </c>
    </row>
    <row r="6" spans="1:8" ht="15.75" thickBot="1">
      <c r="B6" s="55" t="s">
        <v>168</v>
      </c>
      <c r="C6" s="55" t="s">
        <v>140</v>
      </c>
      <c r="D6" s="55" t="s">
        <v>170</v>
      </c>
      <c r="E6" s="55"/>
    </row>
    <row r="7" spans="1:8" ht="15.75" thickBot="1">
      <c r="B7" s="47" t="s">
        <v>215</v>
      </c>
      <c r="C7" s="47" t="s">
        <v>171</v>
      </c>
      <c r="D7" s="47">
        <v>66100</v>
      </c>
      <c r="E7" s="47"/>
    </row>
    <row r="9" spans="1:8" ht="15.75" thickBot="1">
      <c r="A9" t="s">
        <v>172</v>
      </c>
    </row>
    <row r="10" spans="1:8">
      <c r="B10" s="56"/>
      <c r="C10" s="56"/>
      <c r="D10" s="58" t="s">
        <v>189</v>
      </c>
      <c r="E10" s="58" t="s">
        <v>190</v>
      </c>
      <c r="F10" s="56" t="s">
        <v>199</v>
      </c>
      <c r="G10" s="56" t="s">
        <v>200</v>
      </c>
      <c r="H10" s="56" t="s">
        <v>200</v>
      </c>
    </row>
    <row r="11" spans="1:8" ht="15.75" thickBot="1">
      <c r="B11" s="57" t="s">
        <v>168</v>
      </c>
      <c r="C11" s="57" t="s">
        <v>140</v>
      </c>
      <c r="D11" s="57" t="s">
        <v>141</v>
      </c>
      <c r="E11" s="57" t="s">
        <v>201</v>
      </c>
      <c r="F11" s="57" t="s">
        <v>202</v>
      </c>
      <c r="G11" s="57" t="s">
        <v>203</v>
      </c>
      <c r="H11" s="57" t="s">
        <v>204</v>
      </c>
    </row>
    <row r="12" spans="1:8">
      <c r="B12" s="48" t="s">
        <v>173</v>
      </c>
      <c r="C12" s="48" t="s">
        <v>174</v>
      </c>
      <c r="D12" s="49">
        <v>122.00000000000001</v>
      </c>
      <c r="E12" s="49">
        <v>0</v>
      </c>
      <c r="F12" s="48">
        <v>350</v>
      </c>
      <c r="G12" s="48">
        <v>100.00000000000004</v>
      </c>
      <c r="H12" s="48">
        <v>49.999999999999993</v>
      </c>
    </row>
    <row r="13" spans="1:8" ht="15.75" thickBot="1">
      <c r="B13" s="47" t="s">
        <v>175</v>
      </c>
      <c r="C13" s="47" t="s">
        <v>176</v>
      </c>
      <c r="D13" s="50">
        <v>77.999999999999986</v>
      </c>
      <c r="E13" s="50">
        <v>0</v>
      </c>
      <c r="F13" s="47">
        <v>300</v>
      </c>
      <c r="G13" s="47">
        <v>49.999999999999993</v>
      </c>
      <c r="H13" s="47">
        <v>66.666666666666686</v>
      </c>
    </row>
    <row r="15" spans="1:8" ht="15.75" thickBot="1">
      <c r="A15" t="s">
        <v>108</v>
      </c>
    </row>
    <row r="16" spans="1:8">
      <c r="B16" s="56"/>
      <c r="C16" s="56"/>
      <c r="D16" s="56" t="s">
        <v>189</v>
      </c>
      <c r="E16" s="56" t="s">
        <v>205</v>
      </c>
      <c r="F16" s="56" t="s">
        <v>206</v>
      </c>
      <c r="G16" s="56" t="s">
        <v>200</v>
      </c>
      <c r="H16" s="56" t="s">
        <v>200</v>
      </c>
    </row>
    <row r="17" spans="2:8" ht="15.75" thickBot="1">
      <c r="B17" s="57" t="s">
        <v>168</v>
      </c>
      <c r="C17" s="57" t="s">
        <v>140</v>
      </c>
      <c r="D17" s="57" t="s">
        <v>141</v>
      </c>
      <c r="E17" s="57" t="s">
        <v>207</v>
      </c>
      <c r="F17" s="57" t="s">
        <v>208</v>
      </c>
      <c r="G17" s="57" t="s">
        <v>203</v>
      </c>
      <c r="H17" s="57" t="s">
        <v>204</v>
      </c>
    </row>
    <row r="18" spans="2:8">
      <c r="B18" s="48" t="s">
        <v>216</v>
      </c>
      <c r="C18" s="48" t="s">
        <v>181</v>
      </c>
      <c r="D18" s="51">
        <v>200</v>
      </c>
      <c r="E18" s="51">
        <v>200.00000000000003</v>
      </c>
      <c r="F18" s="48">
        <v>200</v>
      </c>
      <c r="G18" s="48">
        <v>7.0000000000000053</v>
      </c>
      <c r="H18" s="48">
        <v>26</v>
      </c>
    </row>
    <row r="19" spans="2:8">
      <c r="B19" s="48" t="s">
        <v>218</v>
      </c>
      <c r="C19" s="48" t="s">
        <v>183</v>
      </c>
      <c r="D19" s="51">
        <v>1566</v>
      </c>
      <c r="E19" s="51">
        <v>16.666666666666661</v>
      </c>
      <c r="F19" s="48">
        <v>1566</v>
      </c>
      <c r="G19" s="48">
        <v>234</v>
      </c>
      <c r="H19" s="48">
        <v>126.00000000000013</v>
      </c>
    </row>
    <row r="20" spans="2:8" ht="15.75" thickBot="1">
      <c r="B20" s="47" t="s">
        <v>220</v>
      </c>
      <c r="C20" s="47" t="s">
        <v>184</v>
      </c>
      <c r="D20" s="52">
        <v>2712</v>
      </c>
      <c r="E20" s="52">
        <v>0</v>
      </c>
      <c r="F20" s="47">
        <v>2880</v>
      </c>
      <c r="G20" s="47">
        <v>1E+30</v>
      </c>
      <c r="H20" s="47">
        <v>168.00000000000011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14"/>
  <sheetViews>
    <sheetView showGridLines="0" workbookViewId="0">
      <selection sqref="A1:J14"/>
    </sheetView>
  </sheetViews>
  <sheetFormatPr defaultRowHeight="15"/>
  <cols>
    <col min="1" max="1" width="2.28515625" customWidth="1"/>
    <col min="2" max="2" width="5.28515625" bestFit="1" customWidth="1"/>
    <col min="3" max="3" width="27.85546875" bestFit="1" customWidth="1"/>
    <col min="4" max="4" width="8.28515625" bestFit="1" customWidth="1"/>
    <col min="5" max="5" width="2.28515625" customWidth="1"/>
    <col min="6" max="6" width="6.42578125" customWidth="1"/>
    <col min="7" max="7" width="8.28515625" bestFit="1" customWidth="1"/>
    <col min="8" max="8" width="2.28515625" customWidth="1"/>
    <col min="9" max="9" width="6.5703125" customWidth="1"/>
    <col min="10" max="10" width="8.28515625" bestFit="1" customWidth="1"/>
  </cols>
  <sheetData>
    <row r="1" spans="1:10">
      <c r="A1" s="45" t="s">
        <v>191</v>
      </c>
    </row>
    <row r="2" spans="1:10">
      <c r="A2" s="45" t="s">
        <v>198</v>
      </c>
    </row>
    <row r="3" spans="1:10">
      <c r="A3" s="45" t="s">
        <v>226</v>
      </c>
    </row>
    <row r="5" spans="1:10" ht="15.75" thickBot="1"/>
    <row r="6" spans="1:10">
      <c r="B6" s="56"/>
      <c r="C6" s="56" t="s">
        <v>192</v>
      </c>
      <c r="D6" s="56"/>
    </row>
    <row r="7" spans="1:10" ht="15.75" thickBot="1">
      <c r="B7" s="57" t="s">
        <v>168</v>
      </c>
      <c r="C7" s="57" t="s">
        <v>141</v>
      </c>
      <c r="D7" s="57"/>
    </row>
    <row r="8" spans="1:10" ht="15.75" thickBot="1">
      <c r="B8" s="47" t="s">
        <v>215</v>
      </c>
      <c r="C8" s="47" t="s">
        <v>171</v>
      </c>
      <c r="D8" s="53">
        <v>66100</v>
      </c>
    </row>
    <row r="10" spans="1:10" ht="15.75" thickBot="1"/>
    <row r="11" spans="1:10">
      <c r="B11" s="56"/>
      <c r="C11" s="56" t="s">
        <v>193</v>
      </c>
      <c r="D11" s="56"/>
      <c r="F11" s="56" t="s">
        <v>194</v>
      </c>
      <c r="G11" s="56" t="s">
        <v>192</v>
      </c>
      <c r="I11" s="56" t="s">
        <v>197</v>
      </c>
      <c r="J11" s="56" t="s">
        <v>192</v>
      </c>
    </row>
    <row r="12" spans="1:10" ht="15.75" thickBot="1">
      <c r="B12" s="57" t="s">
        <v>168</v>
      </c>
      <c r="C12" s="57" t="s">
        <v>140</v>
      </c>
      <c r="D12" s="57" t="s">
        <v>141</v>
      </c>
      <c r="F12" s="57" t="s">
        <v>195</v>
      </c>
      <c r="G12" s="57" t="s">
        <v>196</v>
      </c>
      <c r="I12" s="57" t="s">
        <v>195</v>
      </c>
      <c r="J12" s="57" t="s">
        <v>196</v>
      </c>
    </row>
    <row r="13" spans="1:10">
      <c r="B13" s="48" t="s">
        <v>173</v>
      </c>
      <c r="C13" s="48" t="s">
        <v>174</v>
      </c>
      <c r="D13" s="49">
        <v>122.00000000000001</v>
      </c>
      <c r="F13" s="49">
        <v>0</v>
      </c>
      <c r="G13" s="54">
        <v>23399.999999999996</v>
      </c>
      <c r="I13" s="49">
        <v>122</v>
      </c>
      <c r="J13" s="54">
        <v>66100</v>
      </c>
    </row>
    <row r="14" spans="1:10" ht="15.75" thickBot="1">
      <c r="B14" s="47" t="s">
        <v>175</v>
      </c>
      <c r="C14" s="47" t="s">
        <v>176</v>
      </c>
      <c r="D14" s="50">
        <v>77.999999999999986</v>
      </c>
      <c r="F14" s="50">
        <v>0</v>
      </c>
      <c r="G14" s="53">
        <v>42700</v>
      </c>
      <c r="I14" s="50">
        <v>78</v>
      </c>
      <c r="J14" s="53">
        <v>66100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2:N18"/>
  <sheetViews>
    <sheetView workbookViewId="0">
      <selection activeCell="F7" sqref="F7"/>
    </sheetView>
  </sheetViews>
  <sheetFormatPr defaultRowHeight="15"/>
  <cols>
    <col min="1" max="1" width="16.140625" style="26" bestFit="1" customWidth="1"/>
    <col min="2" max="2" width="10.7109375" style="26" bestFit="1" customWidth="1"/>
    <col min="3" max="3" width="12.28515625" style="26" bestFit="1" customWidth="1"/>
    <col min="4" max="4" width="17.42578125" style="26" bestFit="1" customWidth="1"/>
    <col min="5" max="5" width="11" style="26" bestFit="1" customWidth="1"/>
    <col min="6" max="6" width="9.5703125" style="26" bestFit="1" customWidth="1"/>
    <col min="7" max="16384" width="9.140625" style="26"/>
  </cols>
  <sheetData>
    <row r="2" spans="1:14" ht="15.75">
      <c r="A2" s="22"/>
      <c r="B2" s="23"/>
      <c r="C2" s="23"/>
      <c r="D2" s="24"/>
      <c r="E2" s="22"/>
      <c r="F2" s="22"/>
      <c r="G2" s="25"/>
      <c r="H2" s="25"/>
      <c r="I2" s="25"/>
    </row>
    <row r="3" spans="1:14">
      <c r="A3" s="22"/>
      <c r="B3" s="22"/>
      <c r="C3" s="22"/>
      <c r="D3" s="22"/>
      <c r="E3" s="22"/>
      <c r="F3" s="22"/>
      <c r="G3" s="27"/>
      <c r="H3" s="28" t="s">
        <v>101</v>
      </c>
      <c r="I3" s="27"/>
      <c r="J3" s="27"/>
    </row>
    <row r="4" spans="1:14">
      <c r="A4" s="22"/>
      <c r="B4" s="29" t="s">
        <v>102</v>
      </c>
      <c r="C4" s="29" t="s">
        <v>103</v>
      </c>
      <c r="D4" s="22"/>
      <c r="E4" s="22"/>
      <c r="F4" s="27"/>
      <c r="G4" s="28" t="s">
        <v>101</v>
      </c>
      <c r="H4" s="27"/>
      <c r="I4" s="25"/>
      <c r="J4" s="25"/>
      <c r="K4" s="25"/>
      <c r="L4" s="25"/>
      <c r="M4" s="25"/>
      <c r="N4" s="25"/>
    </row>
    <row r="5" spans="1:14" ht="15.75" thickBot="1">
      <c r="A5" s="30" t="s">
        <v>105</v>
      </c>
      <c r="B5" s="31">
        <v>122</v>
      </c>
      <c r="C5" s="31">
        <v>78</v>
      </c>
      <c r="D5" s="30" t="s">
        <v>106</v>
      </c>
      <c r="E5" s="22"/>
      <c r="F5" s="25"/>
      <c r="G5" s="25"/>
      <c r="H5" s="25"/>
      <c r="I5" s="27"/>
    </row>
    <row r="6" spans="1:14" ht="16.5" thickTop="1" thickBot="1">
      <c r="A6" s="30" t="s">
        <v>107</v>
      </c>
      <c r="B6" s="32">
        <v>350</v>
      </c>
      <c r="C6" s="32">
        <v>300</v>
      </c>
      <c r="D6" s="33">
        <f>SUMPRODUCT(B6:C6,$B$5:$C$5)</f>
        <v>66100</v>
      </c>
      <c r="E6" s="22"/>
      <c r="F6" s="27"/>
      <c r="G6" s="27"/>
      <c r="H6" s="27"/>
      <c r="I6" s="25"/>
    </row>
    <row r="7" spans="1:14" ht="15.75" thickTop="1">
      <c r="A7" s="22"/>
      <c r="B7" s="34"/>
      <c r="C7" s="34"/>
      <c r="D7" s="22"/>
      <c r="E7" s="35"/>
      <c r="F7" s="27"/>
      <c r="G7" s="27"/>
      <c r="H7" s="27"/>
      <c r="I7" s="25"/>
    </row>
    <row r="8" spans="1:14">
      <c r="A8" s="30" t="s">
        <v>108</v>
      </c>
      <c r="B8" s="34"/>
      <c r="C8" s="34"/>
      <c r="D8" s="29" t="s">
        <v>109</v>
      </c>
      <c r="E8" s="29" t="s">
        <v>110</v>
      </c>
      <c r="F8" s="27"/>
      <c r="G8" s="27"/>
      <c r="H8" s="27"/>
    </row>
    <row r="9" spans="1:14">
      <c r="A9" s="30" t="s">
        <v>111</v>
      </c>
      <c r="B9" s="29">
        <v>1</v>
      </c>
      <c r="C9" s="29">
        <v>1</v>
      </c>
      <c r="D9" s="36">
        <f>SUMPRODUCT(B9:C9,$B$5:$C$5)</f>
        <v>200</v>
      </c>
      <c r="E9" s="37">
        <v>200</v>
      </c>
      <c r="F9" s="25"/>
      <c r="G9" s="25"/>
      <c r="H9" s="25"/>
    </row>
    <row r="10" spans="1:14">
      <c r="A10" s="30" t="s">
        <v>112</v>
      </c>
      <c r="B10" s="29">
        <v>9</v>
      </c>
      <c r="C10" s="29">
        <v>6</v>
      </c>
      <c r="D10" s="36">
        <f>SUMPRODUCT(B10:C10,$B$5:$C$5)</f>
        <v>1566</v>
      </c>
      <c r="E10" s="37">
        <v>1566</v>
      </c>
    </row>
    <row r="11" spans="1:14">
      <c r="A11" s="30" t="s">
        <v>113</v>
      </c>
      <c r="B11" s="29">
        <v>12</v>
      </c>
      <c r="C11" s="29">
        <v>16</v>
      </c>
      <c r="D11" s="36">
        <f>SUMPRODUCT(B11:C11,$B$5:$C$5)</f>
        <v>2712</v>
      </c>
      <c r="E11" s="37">
        <v>2880</v>
      </c>
    </row>
    <row r="12" spans="1:14">
      <c r="A12" s="22"/>
      <c r="C12" s="22"/>
      <c r="D12" s="22"/>
      <c r="E12" s="22"/>
      <c r="F12" s="22"/>
    </row>
    <row r="13" spans="1:14">
      <c r="B13" s="25"/>
      <c r="C13" s="25"/>
      <c r="D13" s="25"/>
      <c r="E13" s="25"/>
      <c r="G13" s="38"/>
    </row>
    <row r="14" spans="1:14">
      <c r="A14" s="26" t="s">
        <v>209</v>
      </c>
      <c r="B14" s="27" t="s">
        <v>211</v>
      </c>
      <c r="C14" s="27"/>
      <c r="D14" s="27"/>
      <c r="E14" s="27"/>
      <c r="G14" s="38"/>
    </row>
    <row r="15" spans="1:14">
      <c r="A15" s="26" t="s">
        <v>210</v>
      </c>
      <c r="B15" s="27"/>
      <c r="C15" s="27" t="s">
        <v>223</v>
      </c>
      <c r="D15" s="27"/>
      <c r="E15" s="27"/>
      <c r="G15" s="38"/>
    </row>
    <row r="16" spans="1:14">
      <c r="B16" s="27"/>
      <c r="C16" s="27" t="s">
        <v>222</v>
      </c>
      <c r="D16" s="27"/>
      <c r="E16" s="27"/>
      <c r="G16" s="38"/>
    </row>
    <row r="17" spans="2:5">
      <c r="B17" s="25"/>
      <c r="C17" s="25" t="s">
        <v>224</v>
      </c>
      <c r="D17" s="25"/>
      <c r="E17" s="25"/>
    </row>
    <row r="18" spans="2:5">
      <c r="C18" s="26" t="s">
        <v>212</v>
      </c>
    </row>
  </sheetData>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dimension ref="A2:O17"/>
  <sheetViews>
    <sheetView workbookViewId="0">
      <selection activeCell="A4" sqref="A4:F11"/>
    </sheetView>
  </sheetViews>
  <sheetFormatPr defaultRowHeight="15"/>
  <cols>
    <col min="1" max="1" width="16.140625" style="26" bestFit="1" customWidth="1"/>
    <col min="2" max="2" width="10.7109375" style="26" bestFit="1" customWidth="1"/>
    <col min="3" max="3" width="12.28515625" style="26" bestFit="1" customWidth="1"/>
    <col min="4" max="4" width="17.42578125" style="26" bestFit="1" customWidth="1"/>
    <col min="5" max="5" width="11" style="26" bestFit="1" customWidth="1"/>
    <col min="6" max="6" width="9.5703125" style="26" bestFit="1" customWidth="1"/>
    <col min="7" max="16384" width="9.140625" style="26"/>
  </cols>
  <sheetData>
    <row r="2" spans="1:15" ht="15.75">
      <c r="A2" s="22"/>
      <c r="B2" s="23"/>
      <c r="C2" s="23"/>
      <c r="D2" s="24"/>
      <c r="E2" s="22"/>
      <c r="F2" s="22"/>
      <c r="G2" s="25"/>
      <c r="H2" s="25"/>
      <c r="I2" s="25"/>
    </row>
    <row r="3" spans="1:15">
      <c r="A3" s="22"/>
      <c r="B3" s="22"/>
      <c r="C3" s="22"/>
      <c r="D3" s="22"/>
      <c r="E3" s="22"/>
      <c r="F3" s="22"/>
      <c r="G3" s="27"/>
      <c r="H3" s="28" t="s">
        <v>101</v>
      </c>
      <c r="I3" s="27"/>
      <c r="J3" s="27"/>
    </row>
    <row r="4" spans="1:15">
      <c r="A4" s="22"/>
      <c r="B4" s="29" t="s">
        <v>102</v>
      </c>
      <c r="C4" s="29" t="s">
        <v>103</v>
      </c>
      <c r="D4" s="29" t="s">
        <v>104</v>
      </c>
      <c r="E4" s="22"/>
      <c r="F4" s="22"/>
      <c r="G4" s="27"/>
      <c r="H4" s="28" t="s">
        <v>101</v>
      </c>
      <c r="I4" s="27"/>
      <c r="J4" s="25"/>
      <c r="K4" s="25"/>
      <c r="L4" s="25"/>
      <c r="M4" s="25"/>
      <c r="N4" s="25"/>
      <c r="O4" s="25"/>
    </row>
    <row r="5" spans="1:15" ht="15.75" thickBot="1">
      <c r="A5" s="30" t="s">
        <v>105</v>
      </c>
      <c r="B5" s="31">
        <v>122.00000000000001</v>
      </c>
      <c r="C5" s="31">
        <v>77.999999999999986</v>
      </c>
      <c r="D5" s="31">
        <v>0</v>
      </c>
      <c r="E5" s="30" t="s">
        <v>106</v>
      </c>
      <c r="F5" s="22"/>
      <c r="G5" s="25"/>
      <c r="H5" s="25"/>
      <c r="I5" s="25"/>
      <c r="J5" s="27"/>
    </row>
    <row r="6" spans="1:15" ht="16.5" thickTop="1" thickBot="1">
      <c r="A6" s="30" t="s">
        <v>107</v>
      </c>
      <c r="B6" s="32">
        <v>350</v>
      </c>
      <c r="C6" s="32">
        <v>300</v>
      </c>
      <c r="D6" s="32">
        <v>320</v>
      </c>
      <c r="E6" s="33">
        <f>SUMPRODUCT(B6:D6,$B$5:$D$5)</f>
        <v>66100</v>
      </c>
      <c r="F6" s="22"/>
      <c r="G6" s="27"/>
      <c r="H6" s="27"/>
      <c r="I6" s="27"/>
      <c r="J6" s="25"/>
    </row>
    <row r="7" spans="1:15" ht="15.75" thickTop="1">
      <c r="A7" s="22"/>
      <c r="B7" s="34"/>
      <c r="C7" s="34"/>
      <c r="D7" s="34"/>
      <c r="E7" s="22"/>
      <c r="F7" s="35"/>
      <c r="G7" s="27"/>
      <c r="H7" s="27"/>
      <c r="I7" s="27"/>
      <c r="J7" s="25"/>
    </row>
    <row r="8" spans="1:15">
      <c r="A8" s="30" t="s">
        <v>108</v>
      </c>
      <c r="B8" s="34"/>
      <c r="C8" s="34"/>
      <c r="D8" s="34"/>
      <c r="E8" s="29" t="s">
        <v>109</v>
      </c>
      <c r="F8" s="29" t="s">
        <v>110</v>
      </c>
      <c r="G8" s="27"/>
      <c r="H8" s="27"/>
      <c r="I8" s="27"/>
    </row>
    <row r="9" spans="1:15">
      <c r="A9" s="30" t="s">
        <v>111</v>
      </c>
      <c r="B9" s="29">
        <v>1</v>
      </c>
      <c r="C9" s="29">
        <v>1</v>
      </c>
      <c r="D9" s="29">
        <v>1</v>
      </c>
      <c r="E9" s="36">
        <f>SUMPRODUCT(B9:D9,$B$5:$D$5)</f>
        <v>200</v>
      </c>
      <c r="F9" s="37">
        <v>200</v>
      </c>
      <c r="G9" s="25"/>
      <c r="H9" s="25"/>
      <c r="I9" s="25"/>
    </row>
    <row r="10" spans="1:15">
      <c r="A10" s="30" t="s">
        <v>112</v>
      </c>
      <c r="B10" s="29">
        <v>9</v>
      </c>
      <c r="C10" s="29">
        <v>6</v>
      </c>
      <c r="D10" s="29">
        <v>8</v>
      </c>
      <c r="E10" s="36">
        <f>SUMPRODUCT(B10:D10,$B$5:$D$5)</f>
        <v>1566</v>
      </c>
      <c r="F10" s="37">
        <v>1566</v>
      </c>
    </row>
    <row r="11" spans="1:15">
      <c r="A11" s="30" t="s">
        <v>113</v>
      </c>
      <c r="B11" s="29">
        <v>12</v>
      </c>
      <c r="C11" s="29">
        <v>16</v>
      </c>
      <c r="D11" s="29">
        <v>13</v>
      </c>
      <c r="E11" s="36">
        <f>SUMPRODUCT(B11:D11,$B$5:$D$5)</f>
        <v>2712</v>
      </c>
      <c r="F11" s="37">
        <v>2880</v>
      </c>
    </row>
    <row r="12" spans="1:15">
      <c r="A12" s="22"/>
      <c r="C12" s="22"/>
      <c r="D12" s="22"/>
      <c r="E12" s="22"/>
      <c r="F12" s="22"/>
    </row>
    <row r="13" spans="1:15">
      <c r="B13" s="25"/>
      <c r="C13" s="25"/>
      <c r="D13" s="25"/>
      <c r="E13" s="25"/>
      <c r="G13" s="38"/>
    </row>
    <row r="14" spans="1:15">
      <c r="B14" s="27"/>
      <c r="C14" s="27"/>
      <c r="D14" s="27"/>
      <c r="E14" s="27"/>
      <c r="G14" s="38"/>
    </row>
    <row r="15" spans="1:15">
      <c r="B15" s="27"/>
      <c r="C15" s="27"/>
      <c r="D15" s="27"/>
      <c r="E15" s="27"/>
      <c r="G15" s="38"/>
    </row>
    <row r="16" spans="1:15">
      <c r="B16" s="27"/>
      <c r="C16" s="27"/>
      <c r="D16" s="27"/>
      <c r="E16" s="27"/>
      <c r="G16" s="38"/>
    </row>
    <row r="17" spans="2:5">
      <c r="B17" s="25"/>
      <c r="C17" s="25"/>
      <c r="D17" s="25"/>
      <c r="E17" s="25"/>
    </row>
  </sheetData>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dimension ref="A1:G26"/>
  <sheetViews>
    <sheetView showGridLines="0" workbookViewId="0"/>
  </sheetViews>
  <sheetFormatPr defaultRowHeight="15"/>
  <cols>
    <col min="1" max="1" width="2.28515625" customWidth="1"/>
    <col min="2" max="2" width="6.28515625" bestFit="1" customWidth="1"/>
    <col min="3" max="3" width="21.7109375" bestFit="1" customWidth="1"/>
    <col min="4" max="4" width="13.7109375" bestFit="1" customWidth="1"/>
    <col min="5" max="5" width="13.42578125" bestFit="1" customWidth="1"/>
    <col min="6" max="6" width="11.42578125" bestFit="1" customWidth="1"/>
    <col min="7" max="7" width="5.42578125" customWidth="1"/>
  </cols>
  <sheetData>
    <row r="1" spans="1:5">
      <c r="A1" s="45" t="s">
        <v>162</v>
      </c>
    </row>
    <row r="2" spans="1:5">
      <c r="A2" s="45" t="s">
        <v>234</v>
      </c>
    </row>
    <row r="3" spans="1:5">
      <c r="A3" s="45" t="s">
        <v>260</v>
      </c>
    </row>
    <row r="6" spans="1:5" ht="15.75" thickBot="1">
      <c r="A6" t="s">
        <v>167</v>
      </c>
    </row>
    <row r="7" spans="1:5" ht="15.75" thickBot="1">
      <c r="B7" s="66" t="s">
        <v>168</v>
      </c>
      <c r="C7" s="66" t="s">
        <v>140</v>
      </c>
      <c r="D7" s="66" t="s">
        <v>169</v>
      </c>
      <c r="E7" s="66" t="s">
        <v>170</v>
      </c>
    </row>
    <row r="8" spans="1:5" ht="15.75" thickBot="1">
      <c r="B8" s="47" t="s">
        <v>215</v>
      </c>
      <c r="C8" s="47" t="s">
        <v>171</v>
      </c>
      <c r="D8" s="53">
        <v>0</v>
      </c>
      <c r="E8" s="53">
        <v>6300</v>
      </c>
    </row>
    <row r="11" spans="1:5" ht="15.75" thickBot="1">
      <c r="A11" t="s">
        <v>172</v>
      </c>
    </row>
    <row r="12" spans="1:5" ht="15.75" thickBot="1">
      <c r="B12" s="66" t="s">
        <v>168</v>
      </c>
      <c r="C12" s="66" t="s">
        <v>140</v>
      </c>
      <c r="D12" s="66" t="s">
        <v>169</v>
      </c>
      <c r="E12" s="66" t="s">
        <v>170</v>
      </c>
    </row>
    <row r="13" spans="1:5">
      <c r="B13" s="48" t="s">
        <v>173</v>
      </c>
      <c r="C13" s="48" t="s">
        <v>235</v>
      </c>
      <c r="D13" s="49">
        <v>0</v>
      </c>
      <c r="E13" s="49">
        <v>100</v>
      </c>
    </row>
    <row r="14" spans="1:5" ht="15.75" thickBot="1">
      <c r="B14" s="47" t="s">
        <v>175</v>
      </c>
      <c r="C14" s="47" t="s">
        <v>236</v>
      </c>
      <c r="D14" s="50">
        <v>0</v>
      </c>
      <c r="E14" s="50">
        <v>30</v>
      </c>
    </row>
    <row r="17" spans="1:7" ht="15.75" thickBot="1">
      <c r="A17" t="s">
        <v>108</v>
      </c>
    </row>
    <row r="18" spans="1:7" ht="15.75" thickBot="1">
      <c r="B18" s="66" t="s">
        <v>168</v>
      </c>
      <c r="C18" s="66" t="s">
        <v>140</v>
      </c>
      <c r="D18" s="66" t="s">
        <v>177</v>
      </c>
      <c r="E18" s="66" t="s">
        <v>178</v>
      </c>
      <c r="F18" s="66" t="s">
        <v>179</v>
      </c>
      <c r="G18" s="66" t="s">
        <v>180</v>
      </c>
    </row>
    <row r="19" spans="1:7">
      <c r="B19" s="48" t="s">
        <v>216</v>
      </c>
      <c r="C19" s="48" t="s">
        <v>237</v>
      </c>
      <c r="D19" s="51">
        <v>1150</v>
      </c>
      <c r="E19" s="48" t="s">
        <v>217</v>
      </c>
      <c r="F19" s="48" t="s">
        <v>185</v>
      </c>
      <c r="G19" s="48">
        <v>1250</v>
      </c>
    </row>
    <row r="20" spans="1:7">
      <c r="B20" s="48" t="s">
        <v>218</v>
      </c>
      <c r="C20" s="48" t="s">
        <v>238</v>
      </c>
      <c r="D20" s="51">
        <v>1650</v>
      </c>
      <c r="E20" s="48" t="s">
        <v>219</v>
      </c>
      <c r="F20" s="48" t="s">
        <v>185</v>
      </c>
      <c r="G20" s="48">
        <v>750</v>
      </c>
    </row>
    <row r="21" spans="1:7">
      <c r="B21" s="48" t="s">
        <v>220</v>
      </c>
      <c r="C21" s="48" t="s">
        <v>239</v>
      </c>
      <c r="D21" s="51">
        <v>1800</v>
      </c>
      <c r="E21" s="48" t="s">
        <v>221</v>
      </c>
      <c r="F21" s="48" t="s">
        <v>185</v>
      </c>
      <c r="G21" s="48">
        <v>600</v>
      </c>
    </row>
    <row r="22" spans="1:7">
      <c r="B22" s="48" t="s">
        <v>240</v>
      </c>
      <c r="C22" s="48" t="s">
        <v>241</v>
      </c>
      <c r="D22" s="51">
        <v>2400</v>
      </c>
      <c r="E22" s="48" t="s">
        <v>261</v>
      </c>
      <c r="F22" s="48" t="s">
        <v>182</v>
      </c>
      <c r="G22" s="48">
        <v>0</v>
      </c>
    </row>
    <row r="23" spans="1:7">
      <c r="B23" s="48" t="s">
        <v>244</v>
      </c>
      <c r="C23" s="48" t="s">
        <v>245</v>
      </c>
      <c r="D23" s="51">
        <v>100</v>
      </c>
      <c r="E23" s="48" t="s">
        <v>262</v>
      </c>
      <c r="F23" s="48" t="s">
        <v>182</v>
      </c>
      <c r="G23" s="48">
        <v>0</v>
      </c>
    </row>
    <row r="24" spans="1:7">
      <c r="B24" s="48" t="s">
        <v>246</v>
      </c>
      <c r="C24" s="48" t="s">
        <v>247</v>
      </c>
      <c r="D24" s="51">
        <v>30</v>
      </c>
      <c r="E24" s="48" t="s">
        <v>263</v>
      </c>
      <c r="F24" s="48" t="s">
        <v>185</v>
      </c>
      <c r="G24" s="48">
        <v>20</v>
      </c>
    </row>
    <row r="25" spans="1:7">
      <c r="B25" s="48" t="s">
        <v>173</v>
      </c>
      <c r="C25" s="48" t="s">
        <v>235</v>
      </c>
      <c r="D25" s="49">
        <v>100</v>
      </c>
      <c r="E25" s="48" t="s">
        <v>186</v>
      </c>
      <c r="F25" s="48" t="s">
        <v>185</v>
      </c>
      <c r="G25" s="49">
        <v>100</v>
      </c>
    </row>
    <row r="26" spans="1:7" ht="15.75" thickBot="1">
      <c r="B26" s="47" t="s">
        <v>175</v>
      </c>
      <c r="C26" s="47" t="s">
        <v>236</v>
      </c>
      <c r="D26" s="50">
        <v>30</v>
      </c>
      <c r="E26" s="47" t="s">
        <v>187</v>
      </c>
      <c r="F26" s="47" t="s">
        <v>185</v>
      </c>
      <c r="G26" s="50">
        <v>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H20"/>
  <sheetViews>
    <sheetView showGridLines="0" workbookViewId="0">
      <selection sqref="A1:A3"/>
    </sheetView>
  </sheetViews>
  <sheetFormatPr defaultRowHeight="15"/>
  <cols>
    <col min="1" max="1" width="2.28515625" customWidth="1"/>
    <col min="2" max="2" width="6.28515625" bestFit="1" customWidth="1"/>
    <col min="3" max="3" width="18" bestFit="1" customWidth="1"/>
    <col min="4" max="4" width="6.140625" customWidth="1"/>
    <col min="5" max="5" width="8.7109375" bestFit="1" customWidth="1"/>
    <col min="6" max="6" width="10.85546875" bestFit="1" customWidth="1"/>
    <col min="7" max="8" width="10" bestFit="1" customWidth="1"/>
  </cols>
  <sheetData>
    <row r="1" spans="1:8">
      <c r="A1" s="45" t="s">
        <v>188</v>
      </c>
    </row>
    <row r="2" spans="1:8">
      <c r="A2" s="45" t="s">
        <v>234</v>
      </c>
    </row>
    <row r="3" spans="1:8">
      <c r="A3" s="45" t="s">
        <v>260</v>
      </c>
    </row>
    <row r="6" spans="1:8" ht="15.75" thickBot="1">
      <c r="A6" t="s">
        <v>172</v>
      </c>
    </row>
    <row r="7" spans="1:8">
      <c r="B7" s="61"/>
      <c r="C7" s="61"/>
      <c r="D7" s="61" t="s">
        <v>189</v>
      </c>
      <c r="E7" s="61" t="s">
        <v>190</v>
      </c>
      <c r="F7" s="61" t="s">
        <v>199</v>
      </c>
      <c r="G7" s="61" t="s">
        <v>200</v>
      </c>
      <c r="H7" s="61" t="s">
        <v>200</v>
      </c>
    </row>
    <row r="8" spans="1:8" ht="15.75" thickBot="1">
      <c r="B8" s="62" t="s">
        <v>168</v>
      </c>
      <c r="C8" s="62" t="s">
        <v>140</v>
      </c>
      <c r="D8" s="62" t="s">
        <v>141</v>
      </c>
      <c r="E8" s="62" t="s">
        <v>201</v>
      </c>
      <c r="F8" s="62" t="s">
        <v>202</v>
      </c>
      <c r="G8" s="62" t="s">
        <v>203</v>
      </c>
      <c r="H8" s="62" t="s">
        <v>204</v>
      </c>
    </row>
    <row r="9" spans="1:8">
      <c r="B9" s="48" t="s">
        <v>173</v>
      </c>
      <c r="C9" s="48" t="s">
        <v>235</v>
      </c>
      <c r="D9" s="49">
        <v>100</v>
      </c>
      <c r="E9" s="49">
        <v>0</v>
      </c>
      <c r="F9" s="48">
        <v>45</v>
      </c>
      <c r="G9" s="48">
        <v>1E+30</v>
      </c>
      <c r="H9" s="48">
        <v>15</v>
      </c>
    </row>
    <row r="10" spans="1:8" ht="15.75" thickBot="1">
      <c r="B10" s="47" t="s">
        <v>175</v>
      </c>
      <c r="C10" s="47" t="s">
        <v>236</v>
      </c>
      <c r="D10" s="50">
        <v>30</v>
      </c>
      <c r="E10" s="50">
        <v>0</v>
      </c>
      <c r="F10" s="47">
        <v>60</v>
      </c>
      <c r="G10" s="47">
        <v>30</v>
      </c>
      <c r="H10" s="47">
        <v>60</v>
      </c>
    </row>
    <row r="12" spans="1:8" ht="15.75" thickBot="1">
      <c r="A12" t="s">
        <v>108</v>
      </c>
    </row>
    <row r="13" spans="1:8">
      <c r="B13" s="61"/>
      <c r="C13" s="61"/>
      <c r="D13" s="61" t="s">
        <v>189</v>
      </c>
      <c r="E13" s="61" t="s">
        <v>205</v>
      </c>
      <c r="F13" s="61" t="s">
        <v>206</v>
      </c>
      <c r="G13" s="61" t="s">
        <v>200</v>
      </c>
      <c r="H13" s="61" t="s">
        <v>200</v>
      </c>
    </row>
    <row r="14" spans="1:8" ht="15.75" thickBot="1">
      <c r="B14" s="62" t="s">
        <v>168</v>
      </c>
      <c r="C14" s="62" t="s">
        <v>140</v>
      </c>
      <c r="D14" s="62" t="s">
        <v>141</v>
      </c>
      <c r="E14" s="62" t="s">
        <v>207</v>
      </c>
      <c r="F14" s="62" t="s">
        <v>208</v>
      </c>
      <c r="G14" s="62" t="s">
        <v>203</v>
      </c>
      <c r="H14" s="62" t="s">
        <v>204</v>
      </c>
    </row>
    <row r="15" spans="1:8">
      <c r="B15" s="48" t="s">
        <v>216</v>
      </c>
      <c r="C15" s="48" t="s">
        <v>237</v>
      </c>
      <c r="D15" s="51">
        <v>1150</v>
      </c>
      <c r="E15" s="51">
        <v>0</v>
      </c>
      <c r="F15" s="48">
        <v>2400</v>
      </c>
      <c r="G15" s="48">
        <v>1E+30</v>
      </c>
      <c r="H15" s="48">
        <v>1250</v>
      </c>
    </row>
    <row r="16" spans="1:8">
      <c r="B16" s="48" t="s">
        <v>218</v>
      </c>
      <c r="C16" s="48" t="s">
        <v>238</v>
      </c>
      <c r="D16" s="51">
        <v>1650</v>
      </c>
      <c r="E16" s="51">
        <v>0</v>
      </c>
      <c r="F16" s="48">
        <v>2400</v>
      </c>
      <c r="G16" s="48">
        <v>1E+30</v>
      </c>
      <c r="H16" s="48">
        <v>750</v>
      </c>
    </row>
    <row r="17" spans="2:8">
      <c r="B17" s="48" t="s">
        <v>220</v>
      </c>
      <c r="C17" s="48" t="s">
        <v>239</v>
      </c>
      <c r="D17" s="51">
        <v>1800</v>
      </c>
      <c r="E17" s="51">
        <v>0</v>
      </c>
      <c r="F17" s="48">
        <v>2400</v>
      </c>
      <c r="G17" s="48">
        <v>1E+30</v>
      </c>
      <c r="H17" s="48">
        <v>600</v>
      </c>
    </row>
    <row r="18" spans="2:8">
      <c r="B18" s="48" t="s">
        <v>240</v>
      </c>
      <c r="C18" s="48" t="s">
        <v>241</v>
      </c>
      <c r="D18" s="51">
        <v>2400</v>
      </c>
      <c r="E18" s="51">
        <v>2</v>
      </c>
      <c r="F18" s="48">
        <v>2400</v>
      </c>
      <c r="G18" s="48">
        <v>600</v>
      </c>
      <c r="H18" s="48">
        <v>900</v>
      </c>
    </row>
    <row r="19" spans="2:8">
      <c r="B19" s="48" t="s">
        <v>244</v>
      </c>
      <c r="C19" s="48" t="s">
        <v>245</v>
      </c>
      <c r="D19" s="51">
        <v>100</v>
      </c>
      <c r="E19" s="51">
        <v>15</v>
      </c>
      <c r="F19" s="48">
        <v>100</v>
      </c>
      <c r="G19" s="48">
        <v>60</v>
      </c>
      <c r="H19" s="48">
        <v>40</v>
      </c>
    </row>
    <row r="20" spans="2:8" ht="15.75" thickBot="1">
      <c r="B20" s="47" t="s">
        <v>246</v>
      </c>
      <c r="C20" s="47" t="s">
        <v>247</v>
      </c>
      <c r="D20" s="52">
        <v>30</v>
      </c>
      <c r="E20" s="52">
        <v>0</v>
      </c>
      <c r="F20" s="47">
        <v>50</v>
      </c>
      <c r="G20" s="47">
        <v>1E+30</v>
      </c>
      <c r="H20" s="47">
        <v>20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J14"/>
  <sheetViews>
    <sheetView showGridLines="0" workbookViewId="0">
      <selection sqref="A1:A3"/>
    </sheetView>
  </sheetViews>
  <sheetFormatPr defaultRowHeight="15"/>
  <cols>
    <col min="1" max="1" width="2.28515625" customWidth="1"/>
    <col min="2" max="2" width="5.28515625" bestFit="1" customWidth="1"/>
    <col min="3" max="3" width="21.7109375" bestFit="1" customWidth="1"/>
    <col min="4" max="4" width="7.28515625" bestFit="1" customWidth="1"/>
    <col min="5" max="5" width="2.28515625" customWidth="1"/>
    <col min="6" max="6" width="6.42578125" customWidth="1"/>
    <col min="7" max="7" width="6.5703125" customWidth="1"/>
    <col min="8" max="8" width="2.28515625" customWidth="1"/>
    <col min="9" max="10" width="6.5703125" customWidth="1"/>
  </cols>
  <sheetData>
    <row r="1" spans="1:10">
      <c r="A1" s="45" t="s">
        <v>264</v>
      </c>
    </row>
    <row r="2" spans="1:10">
      <c r="A2" s="45" t="s">
        <v>265</v>
      </c>
    </row>
    <row r="3" spans="1:10">
      <c r="A3" s="45" t="s">
        <v>260</v>
      </c>
    </row>
    <row r="5" spans="1:10" ht="15.75" thickBot="1"/>
    <row r="6" spans="1:10">
      <c r="B6" s="61"/>
      <c r="C6" s="61" t="s">
        <v>192</v>
      </c>
      <c r="D6" s="61"/>
    </row>
    <row r="7" spans="1:10" ht="15.75" thickBot="1">
      <c r="B7" s="62" t="s">
        <v>168</v>
      </c>
      <c r="C7" s="62" t="s">
        <v>140</v>
      </c>
      <c r="D7" s="62" t="s">
        <v>141</v>
      </c>
    </row>
    <row r="8" spans="1:10" ht="15.75" thickBot="1">
      <c r="B8" s="47" t="s">
        <v>215</v>
      </c>
      <c r="C8" s="47" t="s">
        <v>171</v>
      </c>
      <c r="D8" s="53">
        <v>6300</v>
      </c>
    </row>
    <row r="10" spans="1:10" ht="15.75" thickBot="1"/>
    <row r="11" spans="1:10">
      <c r="B11" s="61"/>
      <c r="C11" s="61" t="s">
        <v>193</v>
      </c>
      <c r="D11" s="61"/>
      <c r="F11" s="61" t="s">
        <v>194</v>
      </c>
      <c r="G11" s="61" t="s">
        <v>192</v>
      </c>
      <c r="I11" s="61" t="s">
        <v>197</v>
      </c>
      <c r="J11" s="61" t="s">
        <v>192</v>
      </c>
    </row>
    <row r="12" spans="1:10" ht="15.75" thickBot="1">
      <c r="B12" s="62" t="s">
        <v>168</v>
      </c>
      <c r="C12" s="62" t="s">
        <v>140</v>
      </c>
      <c r="D12" s="62" t="s">
        <v>141</v>
      </c>
      <c r="F12" s="62" t="s">
        <v>195</v>
      </c>
      <c r="G12" s="62" t="s">
        <v>196</v>
      </c>
      <c r="I12" s="62" t="s">
        <v>195</v>
      </c>
      <c r="J12" s="62" t="s">
        <v>196</v>
      </c>
    </row>
    <row r="13" spans="1:10">
      <c r="B13" s="48" t="s">
        <v>173</v>
      </c>
      <c r="C13" s="48" t="s">
        <v>235</v>
      </c>
      <c r="D13" s="49">
        <v>100</v>
      </c>
      <c r="F13" s="49">
        <v>0</v>
      </c>
      <c r="G13" s="49">
        <v>1800</v>
      </c>
      <c r="I13" s="49">
        <v>100</v>
      </c>
      <c r="J13" s="49">
        <v>6300</v>
      </c>
    </row>
    <row r="14" spans="1:10" ht="15.75" thickBot="1">
      <c r="B14" s="47" t="s">
        <v>175</v>
      </c>
      <c r="C14" s="47" t="s">
        <v>236</v>
      </c>
      <c r="D14" s="50">
        <v>30</v>
      </c>
      <c r="F14" s="50">
        <v>0</v>
      </c>
      <c r="G14" s="50">
        <v>4500</v>
      </c>
      <c r="I14" s="50">
        <v>30.00000000753062</v>
      </c>
      <c r="J14" s="50">
        <v>6300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V99"/>
  <sheetViews>
    <sheetView workbookViewId="0"/>
  </sheetViews>
  <sheetFormatPr defaultRowHeight="15"/>
  <cols>
    <col min="1" max="2" width="9.140625" style="1"/>
    <col min="3" max="3" width="16.7109375" customWidth="1"/>
    <col min="4" max="4" width="19.42578125" customWidth="1"/>
    <col min="5" max="5" width="16.5703125" customWidth="1"/>
    <col min="6" max="6" width="17" customWidth="1"/>
  </cols>
  <sheetData>
    <row r="1" spans="1:19">
      <c r="A1" s="2" t="s">
        <v>81</v>
      </c>
    </row>
    <row r="2" spans="1:19">
      <c r="A2" s="1">
        <v>1</v>
      </c>
      <c r="B2" s="2" t="s">
        <v>51</v>
      </c>
      <c r="N2" t="s">
        <v>19</v>
      </c>
    </row>
    <row r="3" spans="1:19" ht="15.75" thickBot="1">
      <c r="B3" s="2" t="s">
        <v>52</v>
      </c>
    </row>
    <row r="4" spans="1:19">
      <c r="N4" s="8" t="s">
        <v>20</v>
      </c>
      <c r="O4" s="8"/>
    </row>
    <row r="5" spans="1:19">
      <c r="A5" s="1">
        <v>2</v>
      </c>
      <c r="B5" s="2" t="s">
        <v>53</v>
      </c>
      <c r="N5" s="5" t="s">
        <v>21</v>
      </c>
      <c r="O5" s="5">
        <v>0.29466764507353443</v>
      </c>
    </row>
    <row r="6" spans="1:19">
      <c r="B6" s="2" t="s">
        <v>54</v>
      </c>
      <c r="N6" s="5" t="s">
        <v>22</v>
      </c>
      <c r="O6" s="5">
        <v>8.6829021053182479E-2</v>
      </c>
    </row>
    <row r="7" spans="1:19">
      <c r="B7" s="2"/>
      <c r="N7" s="5" t="s">
        <v>23</v>
      </c>
      <c r="O7" s="5">
        <v>-2.7317351315169713E-2</v>
      </c>
    </row>
    <row r="8" spans="1:19">
      <c r="A8" s="1">
        <v>3</v>
      </c>
      <c r="B8" s="2" t="s">
        <v>55</v>
      </c>
      <c r="N8" s="5" t="s">
        <v>24</v>
      </c>
      <c r="O8" s="5">
        <v>25.057177039964444</v>
      </c>
    </row>
    <row r="9" spans="1:19" ht="15.75" thickBot="1">
      <c r="B9" s="2" t="s">
        <v>13</v>
      </c>
      <c r="N9" s="6" t="s">
        <v>25</v>
      </c>
      <c r="O9" s="6">
        <v>10</v>
      </c>
    </row>
    <row r="11" spans="1:19" ht="15.75" thickBot="1">
      <c r="A11" s="1" t="s">
        <v>14</v>
      </c>
      <c r="B11" s="1" t="s">
        <v>6</v>
      </c>
      <c r="N11" t="s">
        <v>26</v>
      </c>
    </row>
    <row r="12" spans="1:19">
      <c r="A12" s="1">
        <v>1</v>
      </c>
      <c r="B12" s="1">
        <v>77</v>
      </c>
      <c r="C12" s="1"/>
      <c r="D12" s="1" t="s">
        <v>1</v>
      </c>
      <c r="N12" s="7"/>
      <c r="O12" s="7" t="s">
        <v>31</v>
      </c>
      <c r="P12" s="7" t="s">
        <v>32</v>
      </c>
      <c r="Q12" s="7" t="s">
        <v>33</v>
      </c>
      <c r="R12" s="7" t="s">
        <v>34</v>
      </c>
      <c r="S12" s="7" t="s">
        <v>35</v>
      </c>
    </row>
    <row r="13" spans="1:19">
      <c r="A13" s="1">
        <v>2</v>
      </c>
      <c r="B13" s="1">
        <v>80</v>
      </c>
      <c r="C13" s="1" t="s">
        <v>60</v>
      </c>
      <c r="D13" s="1">
        <v>0.1</v>
      </c>
      <c r="N13" s="5" t="s">
        <v>27</v>
      </c>
      <c r="O13" s="5">
        <v>1</v>
      </c>
      <c r="P13" s="5">
        <v>477.60303030303021</v>
      </c>
      <c r="Q13" s="5">
        <v>477.60303030303021</v>
      </c>
      <c r="R13" s="5">
        <v>0.76068138874342694</v>
      </c>
      <c r="S13" s="5">
        <v>0.4085277068561729</v>
      </c>
    </row>
    <row r="14" spans="1:19">
      <c r="A14" s="1">
        <v>3</v>
      </c>
      <c r="B14" s="1">
        <v>38</v>
      </c>
      <c r="C14" s="1" t="s">
        <v>61</v>
      </c>
      <c r="D14" s="1">
        <v>0.2</v>
      </c>
      <c r="N14" s="5" t="s">
        <v>28</v>
      </c>
      <c r="O14" s="5">
        <v>8</v>
      </c>
      <c r="P14" s="5">
        <v>5022.8969696969698</v>
      </c>
      <c r="Q14" s="5">
        <v>627.86212121212122</v>
      </c>
      <c r="R14" s="5"/>
      <c r="S14" s="5"/>
    </row>
    <row r="15" spans="1:19" ht="15.75" thickBot="1">
      <c r="A15" s="1">
        <v>4</v>
      </c>
      <c r="B15" s="1">
        <v>94</v>
      </c>
      <c r="C15" s="1" t="s">
        <v>62</v>
      </c>
      <c r="D15" s="1">
        <v>0.7</v>
      </c>
      <c r="N15" s="6" t="s">
        <v>29</v>
      </c>
      <c r="O15" s="6">
        <v>9</v>
      </c>
      <c r="P15" s="6">
        <v>5500.5</v>
      </c>
      <c r="Q15" s="6"/>
      <c r="R15" s="6"/>
      <c r="S15" s="6"/>
    </row>
    <row r="16" spans="1:19" ht="15.75" thickBot="1">
      <c r="A16" s="1">
        <v>5</v>
      </c>
      <c r="B16" s="1">
        <v>28</v>
      </c>
      <c r="C16" s="1" t="s">
        <v>59</v>
      </c>
      <c r="D16" s="1">
        <f>SUM(D13:D15)</f>
        <v>1</v>
      </c>
    </row>
    <row r="17" spans="1:22">
      <c r="A17" s="1">
        <v>6</v>
      </c>
      <c r="B17" s="1">
        <v>26</v>
      </c>
      <c r="N17" s="7"/>
      <c r="O17" s="7" t="s">
        <v>36</v>
      </c>
      <c r="P17" s="7" t="s">
        <v>24</v>
      </c>
      <c r="Q17" s="7" t="s">
        <v>37</v>
      </c>
      <c r="R17" s="7" t="s">
        <v>38</v>
      </c>
      <c r="S17" s="7" t="s">
        <v>39</v>
      </c>
      <c r="T17" s="7" t="s">
        <v>40</v>
      </c>
      <c r="U17" s="7" t="s">
        <v>41</v>
      </c>
      <c r="V17" s="7" t="s">
        <v>42</v>
      </c>
    </row>
    <row r="18" spans="1:22">
      <c r="A18" s="1">
        <v>7</v>
      </c>
      <c r="B18" s="1">
        <v>66</v>
      </c>
      <c r="C18" s="14" t="s">
        <v>50</v>
      </c>
      <c r="D18" s="1">
        <v>0.3</v>
      </c>
      <c r="N18" s="5" t="s">
        <v>30</v>
      </c>
      <c r="O18" s="5">
        <v>70.733333333333334</v>
      </c>
      <c r="P18" s="5">
        <v>17.11731063082993</v>
      </c>
      <c r="Q18" s="5">
        <v>4.1322690730362615</v>
      </c>
      <c r="R18" s="5">
        <v>3.2881703480075828E-3</v>
      </c>
      <c r="S18" s="5">
        <v>31.260744267674596</v>
      </c>
      <c r="T18" s="5">
        <v>110.20592239899207</v>
      </c>
      <c r="U18" s="5">
        <v>31.260744267674596</v>
      </c>
      <c r="V18" s="5">
        <v>110.20592239899207</v>
      </c>
    </row>
    <row r="19" spans="1:22" ht="15.75" thickBot="1">
      <c r="A19" s="1">
        <v>8</v>
      </c>
      <c r="B19" s="1">
        <v>51</v>
      </c>
      <c r="D19" s="1" t="s">
        <v>63</v>
      </c>
      <c r="N19" s="6" t="s">
        <v>0</v>
      </c>
      <c r="O19" s="6">
        <v>-2.4060606060606067</v>
      </c>
      <c r="P19" s="6">
        <v>2.7587043977357051</v>
      </c>
      <c r="Q19" s="6">
        <v>-0.87217050439889754</v>
      </c>
      <c r="R19" s="6">
        <v>0.4085277068561729</v>
      </c>
      <c r="S19" s="6">
        <v>-8.7676443497895953</v>
      </c>
      <c r="T19" s="6">
        <v>3.955523137668381</v>
      </c>
      <c r="U19" s="6">
        <v>-8.7676443497895953</v>
      </c>
      <c r="V19" s="6">
        <v>3.955523137668381</v>
      </c>
    </row>
    <row r="20" spans="1:22">
      <c r="A20" s="1">
        <v>9</v>
      </c>
      <c r="B20" s="1">
        <v>79</v>
      </c>
    </row>
    <row r="21" spans="1:22">
      <c r="A21" s="1">
        <v>10</v>
      </c>
      <c r="B21" s="1">
        <v>36</v>
      </c>
    </row>
    <row r="23" spans="1:22">
      <c r="A23" s="1">
        <v>4</v>
      </c>
      <c r="B23" s="2" t="s">
        <v>8</v>
      </c>
      <c r="N23" t="s">
        <v>43</v>
      </c>
    </row>
    <row r="24" spans="1:22" ht="15.75" thickBot="1">
      <c r="B24" s="2" t="s">
        <v>7</v>
      </c>
    </row>
    <row r="25" spans="1:22">
      <c r="B25" s="2" t="s">
        <v>9</v>
      </c>
      <c r="N25" s="7" t="s">
        <v>44</v>
      </c>
      <c r="O25" s="7" t="s">
        <v>45</v>
      </c>
      <c r="P25" s="7" t="s">
        <v>46</v>
      </c>
    </row>
    <row r="26" spans="1:22">
      <c r="B26" s="2" t="s">
        <v>10</v>
      </c>
      <c r="N26" s="5">
        <v>1</v>
      </c>
      <c r="O26" s="5">
        <v>68.327272727272728</v>
      </c>
      <c r="P26" s="5">
        <v>8.672727272727272</v>
      </c>
    </row>
    <row r="27" spans="1:22">
      <c r="B27" s="2" t="s">
        <v>11</v>
      </c>
      <c r="N27" s="5">
        <v>2</v>
      </c>
      <c r="O27" s="5">
        <v>65.921212121212122</v>
      </c>
      <c r="P27" s="5">
        <v>14.078787878787878</v>
      </c>
    </row>
    <row r="28" spans="1:22">
      <c r="B28" s="2" t="s">
        <v>12</v>
      </c>
      <c r="N28" s="5">
        <v>3</v>
      </c>
      <c r="O28" s="5">
        <v>63.515151515151516</v>
      </c>
      <c r="P28" s="5">
        <v>-25.515151515151516</v>
      </c>
    </row>
    <row r="29" spans="1:22">
      <c r="N29" s="5">
        <v>4</v>
      </c>
      <c r="O29" s="5">
        <v>61.109090909090909</v>
      </c>
      <c r="P29" s="5">
        <v>32.890909090909091</v>
      </c>
    </row>
    <row r="30" spans="1:22">
      <c r="B30" s="2" t="s">
        <v>15</v>
      </c>
      <c r="N30" s="5">
        <v>5</v>
      </c>
      <c r="O30" s="5">
        <v>58.703030303030303</v>
      </c>
      <c r="P30" s="5">
        <v>-30.703030303030303</v>
      </c>
    </row>
    <row r="31" spans="1:22">
      <c r="B31" s="2" t="s">
        <v>16</v>
      </c>
      <c r="N31" s="5">
        <v>6</v>
      </c>
      <c r="O31" s="5">
        <v>56.296969696969697</v>
      </c>
      <c r="P31" s="5">
        <v>-30.296969696969697</v>
      </c>
    </row>
    <row r="32" spans="1:22">
      <c r="B32" s="2" t="s">
        <v>17</v>
      </c>
      <c r="N32" s="5">
        <v>7</v>
      </c>
      <c r="O32" s="5">
        <v>53.890909090909091</v>
      </c>
      <c r="P32" s="5">
        <v>12.109090909090909</v>
      </c>
    </row>
    <row r="33" spans="1:16">
      <c r="N33" s="5">
        <v>8</v>
      </c>
      <c r="O33" s="5">
        <v>51.484848484848484</v>
      </c>
      <c r="P33" s="5">
        <v>-0.48484848484848442</v>
      </c>
    </row>
    <row r="34" spans="1:16">
      <c r="A34" s="1">
        <v>5</v>
      </c>
      <c r="B34" s="2" t="s">
        <v>18</v>
      </c>
      <c r="N34" s="5">
        <v>9</v>
      </c>
      <c r="O34" s="5">
        <v>49.078787878787871</v>
      </c>
      <c r="P34" s="5">
        <v>29.921212121212129</v>
      </c>
    </row>
    <row r="35" spans="1:16" ht="15.75" thickBot="1">
      <c r="N35" s="6">
        <v>10</v>
      </c>
      <c r="O35" s="6">
        <v>46.672727272727265</v>
      </c>
      <c r="P35" s="6">
        <v>-10.672727272727265</v>
      </c>
    </row>
    <row r="36" spans="1:16">
      <c r="A36" s="1">
        <v>6</v>
      </c>
      <c r="B36" s="2" t="s">
        <v>47</v>
      </c>
    </row>
    <row r="37" spans="1:16">
      <c r="B37" s="2" t="s">
        <v>48</v>
      </c>
    </row>
    <row r="38" spans="1:16">
      <c r="B38" s="2" t="s">
        <v>49</v>
      </c>
    </row>
    <row r="39" spans="1:16">
      <c r="B39" s="2"/>
    </row>
    <row r="40" spans="1:16">
      <c r="A40" s="1">
        <v>7</v>
      </c>
      <c r="B40" s="12" t="s">
        <v>56</v>
      </c>
    </row>
    <row r="41" spans="1:16">
      <c r="B41" s="2" t="s">
        <v>57</v>
      </c>
    </row>
    <row r="43" spans="1:16">
      <c r="A43" s="1">
        <v>8</v>
      </c>
      <c r="B43" s="2" t="s">
        <v>58</v>
      </c>
    </row>
    <row r="44" spans="1:16">
      <c r="B44" s="2"/>
    </row>
    <row r="45" spans="1:16">
      <c r="A45" s="1">
        <v>9</v>
      </c>
      <c r="B45" s="2" t="s">
        <v>71</v>
      </c>
    </row>
    <row r="46" spans="1:16">
      <c r="B46" s="2" t="s">
        <v>64</v>
      </c>
      <c r="C46" s="1">
        <v>1</v>
      </c>
      <c r="D46" s="13" t="s">
        <v>67</v>
      </c>
    </row>
    <row r="47" spans="1:16">
      <c r="C47" s="1">
        <v>2</v>
      </c>
      <c r="D47" t="s">
        <v>68</v>
      </c>
    </row>
    <row r="48" spans="1:16">
      <c r="C48" s="1">
        <v>3</v>
      </c>
      <c r="D48" t="s">
        <v>69</v>
      </c>
    </row>
    <row r="49" spans="1:8">
      <c r="C49" s="1">
        <v>4</v>
      </c>
      <c r="D49" t="s">
        <v>70</v>
      </c>
    </row>
    <row r="50" spans="1:8">
      <c r="C50" s="1">
        <v>5</v>
      </c>
      <c r="D50" s="13" t="s">
        <v>80</v>
      </c>
    </row>
    <row r="51" spans="1:8">
      <c r="C51" s="1"/>
    </row>
    <row r="52" spans="1:8">
      <c r="A52" s="1" t="s">
        <v>14</v>
      </c>
      <c r="B52" s="1" t="s">
        <v>6</v>
      </c>
      <c r="C52" s="1" t="s">
        <v>65</v>
      </c>
      <c r="D52" s="1" t="s">
        <v>66</v>
      </c>
      <c r="E52" s="1" t="s">
        <v>65</v>
      </c>
      <c r="F52" s="1"/>
    </row>
    <row r="53" spans="1:8">
      <c r="A53" s="1">
        <v>1</v>
      </c>
      <c r="B53" s="1">
        <v>77</v>
      </c>
      <c r="C53" s="1">
        <f>H59*B53</f>
        <v>23.099999999999998</v>
      </c>
      <c r="D53" s="1">
        <f>$H$59*B53</f>
        <v>23.099999999999998</v>
      </c>
      <c r="E53" s="1">
        <f>$H$59*$B$53</f>
        <v>23.099999999999998</v>
      </c>
      <c r="F53" s="1"/>
    </row>
    <row r="54" spans="1:8">
      <c r="A54" s="1">
        <v>2</v>
      </c>
      <c r="B54" s="1">
        <v>80</v>
      </c>
      <c r="C54" s="1" t="e">
        <f t="shared" ref="C54:C57" si="0">H60*B54</f>
        <v>#VALUE!</v>
      </c>
      <c r="D54" s="1">
        <f t="shared" ref="D54:D62" si="1">$H$59*B54</f>
        <v>24</v>
      </c>
      <c r="E54" s="1">
        <f t="shared" ref="E54:E62" si="2">$H$59*$B$53</f>
        <v>23.099999999999998</v>
      </c>
      <c r="F54" s="1"/>
    </row>
    <row r="55" spans="1:8">
      <c r="A55" s="1">
        <v>3</v>
      </c>
      <c r="B55" s="1">
        <v>38</v>
      </c>
      <c r="C55" s="1">
        <f t="shared" si="0"/>
        <v>0</v>
      </c>
      <c r="D55" s="1">
        <f t="shared" si="1"/>
        <v>11.4</v>
      </c>
      <c r="E55" s="1">
        <f t="shared" si="2"/>
        <v>23.099999999999998</v>
      </c>
      <c r="F55" s="1"/>
    </row>
    <row r="56" spans="1:8">
      <c r="A56" s="1">
        <v>4</v>
      </c>
      <c r="B56" s="1">
        <v>94</v>
      </c>
      <c r="C56" s="1">
        <f t="shared" si="0"/>
        <v>0</v>
      </c>
      <c r="D56" s="1">
        <f t="shared" si="1"/>
        <v>28.2</v>
      </c>
      <c r="E56" s="1">
        <f t="shared" si="2"/>
        <v>23.099999999999998</v>
      </c>
      <c r="F56" s="1"/>
    </row>
    <row r="57" spans="1:8">
      <c r="A57" s="1">
        <v>5</v>
      </c>
      <c r="B57" s="1">
        <v>28</v>
      </c>
      <c r="C57" s="1">
        <f t="shared" si="0"/>
        <v>0</v>
      </c>
      <c r="D57" s="1">
        <f t="shared" si="1"/>
        <v>8.4</v>
      </c>
      <c r="E57" s="1">
        <f t="shared" si="2"/>
        <v>23.099999999999998</v>
      </c>
      <c r="F57" s="1"/>
    </row>
    <row r="58" spans="1:8">
      <c r="A58" s="1">
        <v>6</v>
      </c>
      <c r="B58" s="1">
        <v>26</v>
      </c>
      <c r="C58" s="1">
        <f>H65*B58</f>
        <v>0</v>
      </c>
      <c r="D58" s="1">
        <f t="shared" si="1"/>
        <v>7.8</v>
      </c>
      <c r="E58" s="1">
        <f t="shared" si="2"/>
        <v>23.099999999999998</v>
      </c>
      <c r="F58" s="1"/>
    </row>
    <row r="59" spans="1:8">
      <c r="A59" s="1">
        <v>7</v>
      </c>
      <c r="B59" s="1">
        <v>66</v>
      </c>
      <c r="C59" s="1">
        <f>H66*B59</f>
        <v>0</v>
      </c>
      <c r="D59" s="1">
        <f t="shared" si="1"/>
        <v>19.8</v>
      </c>
      <c r="E59" s="1">
        <f t="shared" si="2"/>
        <v>23.099999999999998</v>
      </c>
      <c r="F59" s="1"/>
      <c r="G59" s="14" t="s">
        <v>50</v>
      </c>
      <c r="H59" s="1">
        <v>0.3</v>
      </c>
    </row>
    <row r="60" spans="1:8">
      <c r="A60" s="1">
        <v>8</v>
      </c>
      <c r="B60" s="1">
        <v>51</v>
      </c>
      <c r="C60" s="1">
        <f>H67*B60</f>
        <v>0</v>
      </c>
      <c r="D60" s="1">
        <f t="shared" si="1"/>
        <v>15.299999999999999</v>
      </c>
      <c r="E60" s="1">
        <f t="shared" si="2"/>
        <v>23.099999999999998</v>
      </c>
      <c r="F60" s="1"/>
      <c r="H60" s="1" t="s">
        <v>63</v>
      </c>
    </row>
    <row r="61" spans="1:8">
      <c r="A61" s="1">
        <v>9</v>
      </c>
      <c r="B61" s="1">
        <v>79</v>
      </c>
      <c r="C61" s="1">
        <f>H68*B61</f>
        <v>0</v>
      </c>
      <c r="D61" s="1">
        <f t="shared" si="1"/>
        <v>23.7</v>
      </c>
      <c r="E61" s="1">
        <f t="shared" si="2"/>
        <v>23.099999999999998</v>
      </c>
      <c r="F61" s="1"/>
    </row>
    <row r="62" spans="1:8">
      <c r="A62" s="1">
        <v>10</v>
      </c>
      <c r="B62" s="1">
        <v>36</v>
      </c>
      <c r="C62" s="1">
        <f>H69*B62</f>
        <v>0</v>
      </c>
      <c r="D62" s="1">
        <f t="shared" si="1"/>
        <v>10.799999999999999</v>
      </c>
      <c r="E62" s="1">
        <f t="shared" si="2"/>
        <v>23.099999999999998</v>
      </c>
      <c r="F62" s="1"/>
    </row>
    <row r="64" spans="1:8">
      <c r="A64" s="1">
        <v>10</v>
      </c>
      <c r="B64" s="2" t="s">
        <v>72</v>
      </c>
    </row>
    <row r="65" spans="1:8">
      <c r="B65" s="2" t="s">
        <v>64</v>
      </c>
      <c r="C65" s="1">
        <v>1</v>
      </c>
      <c r="D65" s="13" t="s">
        <v>75</v>
      </c>
    </row>
    <row r="66" spans="1:8">
      <c r="C66" s="1">
        <v>2</v>
      </c>
      <c r="D66" t="s">
        <v>68</v>
      </c>
    </row>
    <row r="67" spans="1:8">
      <c r="C67" s="1">
        <v>3</v>
      </c>
      <c r="D67" t="s">
        <v>74</v>
      </c>
    </row>
    <row r="68" spans="1:8">
      <c r="C68" s="1">
        <v>4</v>
      </c>
      <c r="D68" t="s">
        <v>70</v>
      </c>
    </row>
    <row r="69" spans="1:8">
      <c r="C69" s="1">
        <v>5</v>
      </c>
      <c r="D69" t="s">
        <v>76</v>
      </c>
    </row>
    <row r="70" spans="1:8">
      <c r="D70" t="s">
        <v>78</v>
      </c>
    </row>
    <row r="71" spans="1:8">
      <c r="D71" t="s">
        <v>79</v>
      </c>
    </row>
    <row r="72" spans="1:8">
      <c r="A72" s="1" t="s">
        <v>14</v>
      </c>
      <c r="B72" s="1" t="s">
        <v>6</v>
      </c>
      <c r="C72" s="1" t="s">
        <v>73</v>
      </c>
      <c r="D72" s="1" t="s">
        <v>280</v>
      </c>
      <c r="E72" s="1" t="s">
        <v>77</v>
      </c>
      <c r="F72" s="1" t="s">
        <v>279</v>
      </c>
      <c r="G72" s="1"/>
      <c r="H72" s="1" t="s">
        <v>1</v>
      </c>
    </row>
    <row r="73" spans="1:8">
      <c r="A73" s="1">
        <v>1</v>
      </c>
      <c r="B73" s="1">
        <v>77</v>
      </c>
      <c r="C73" s="1"/>
      <c r="D73" s="1"/>
      <c r="E73" s="1"/>
      <c r="F73" s="1"/>
      <c r="G73" s="1" t="s">
        <v>60</v>
      </c>
      <c r="H73" s="1">
        <v>0.1</v>
      </c>
    </row>
    <row r="74" spans="1:8">
      <c r="A74" s="1">
        <v>2</v>
      </c>
      <c r="B74" s="1">
        <v>80</v>
      </c>
      <c r="C74" s="1"/>
      <c r="D74" s="1"/>
      <c r="E74" s="1"/>
      <c r="F74" s="1"/>
      <c r="G74" s="1" t="s">
        <v>61</v>
      </c>
      <c r="H74" s="1">
        <v>0.2</v>
      </c>
    </row>
    <row r="75" spans="1:8">
      <c r="A75" s="1">
        <v>3</v>
      </c>
      <c r="B75" s="1">
        <v>38</v>
      </c>
      <c r="C75" s="1"/>
      <c r="D75" s="1"/>
      <c r="E75" s="1"/>
      <c r="F75" s="1"/>
      <c r="G75" s="1" t="s">
        <v>62</v>
      </c>
      <c r="H75" s="1">
        <v>0.7</v>
      </c>
    </row>
    <row r="76" spans="1:8">
      <c r="A76" s="1">
        <v>4</v>
      </c>
      <c r="B76" s="1">
        <v>94</v>
      </c>
      <c r="C76" s="1">
        <f>H73*B73+H74*B74+H75*B75</f>
        <v>50.3</v>
      </c>
      <c r="D76" s="1">
        <f>$H$73*B73+$H$74*B74+$H$75*B75</f>
        <v>50.3</v>
      </c>
      <c r="E76" s="1">
        <f>SUMPRODUCT(H73:H75,B73:B75)</f>
        <v>50.3</v>
      </c>
      <c r="F76" s="1">
        <f>SUMPRODUCT($H$73:$H$75,B73:B75)</f>
        <v>50.3</v>
      </c>
      <c r="G76" s="1" t="s">
        <v>59</v>
      </c>
      <c r="H76" s="1">
        <f>SUM(H73:H75)</f>
        <v>1</v>
      </c>
    </row>
    <row r="77" spans="1:8">
      <c r="A77" s="1">
        <v>5</v>
      </c>
      <c r="B77" s="1">
        <v>28</v>
      </c>
      <c r="C77" s="1">
        <f t="shared" ref="C77:C82" si="3">H74*B74+H75*B75+H76*B76</f>
        <v>136.6</v>
      </c>
      <c r="D77" s="1">
        <f t="shared" ref="D77:D82" si="4">$H$73*B74+$H$74*B75+$H$75*B76</f>
        <v>81.400000000000006</v>
      </c>
      <c r="E77" s="1">
        <f t="shared" ref="E77:E82" si="5">SUMPRODUCT(H74:H76,B74:B76)</f>
        <v>136.6</v>
      </c>
      <c r="F77" s="1">
        <f t="shared" ref="F77:F82" si="6">SUMPRODUCT($H$73:$H$75,B74:B76)</f>
        <v>81.400000000000006</v>
      </c>
    </row>
    <row r="78" spans="1:8">
      <c r="A78" s="1">
        <v>6</v>
      </c>
      <c r="B78" s="1">
        <v>26</v>
      </c>
      <c r="C78" s="1">
        <f t="shared" si="3"/>
        <v>120.6</v>
      </c>
      <c r="D78" s="1">
        <f t="shared" si="4"/>
        <v>42.2</v>
      </c>
      <c r="E78" s="1">
        <f t="shared" si="5"/>
        <v>120.6</v>
      </c>
      <c r="F78" s="1">
        <f t="shared" si="6"/>
        <v>42.2</v>
      </c>
    </row>
    <row r="79" spans="1:8">
      <c r="A79" s="1">
        <v>7</v>
      </c>
      <c r="B79" s="1">
        <v>66</v>
      </c>
      <c r="C79" s="1">
        <f t="shared" si="3"/>
        <v>94</v>
      </c>
      <c r="D79" s="1">
        <f t="shared" si="4"/>
        <v>33.200000000000003</v>
      </c>
      <c r="E79" s="1">
        <f t="shared" si="5"/>
        <v>94</v>
      </c>
      <c r="F79" s="1">
        <f t="shared" si="6"/>
        <v>33.200000000000003</v>
      </c>
    </row>
    <row r="80" spans="1:8">
      <c r="A80" s="1">
        <v>8</v>
      </c>
      <c r="B80" s="1">
        <v>51</v>
      </c>
      <c r="C80" s="1">
        <f t="shared" si="3"/>
        <v>0</v>
      </c>
      <c r="D80" s="1">
        <f t="shared" si="4"/>
        <v>54.199999999999996</v>
      </c>
      <c r="E80" s="1">
        <f t="shared" si="5"/>
        <v>0</v>
      </c>
      <c r="F80" s="1">
        <f t="shared" si="6"/>
        <v>54.199999999999996</v>
      </c>
    </row>
    <row r="81" spans="1:6">
      <c r="A81" s="1">
        <v>9</v>
      </c>
      <c r="B81" s="1">
        <v>79</v>
      </c>
      <c r="C81" s="1">
        <f t="shared" si="3"/>
        <v>0</v>
      </c>
      <c r="D81" s="1">
        <f t="shared" si="4"/>
        <v>51.5</v>
      </c>
      <c r="E81" s="1">
        <f t="shared" si="5"/>
        <v>0</v>
      </c>
      <c r="F81" s="1">
        <f t="shared" si="6"/>
        <v>51.5</v>
      </c>
    </row>
    <row r="82" spans="1:6">
      <c r="A82" s="1">
        <v>10</v>
      </c>
      <c r="B82" s="1">
        <v>36</v>
      </c>
      <c r="C82" s="1">
        <f t="shared" si="3"/>
        <v>0</v>
      </c>
      <c r="D82" s="1">
        <f t="shared" si="4"/>
        <v>72.099999999999994</v>
      </c>
      <c r="E82" s="1">
        <f t="shared" si="5"/>
        <v>0</v>
      </c>
      <c r="F82" s="1">
        <f t="shared" si="6"/>
        <v>72.099999999999994</v>
      </c>
    </row>
    <row r="84" spans="1:6">
      <c r="A84" s="1">
        <v>11</v>
      </c>
      <c r="B84" s="15" t="s">
        <v>82</v>
      </c>
    </row>
    <row r="85" spans="1:6">
      <c r="A85" s="1">
        <v>12</v>
      </c>
      <c r="B85" s="15" t="s">
        <v>83</v>
      </c>
    </row>
    <row r="86" spans="1:6">
      <c r="A86" s="1">
        <v>13</v>
      </c>
      <c r="B86" s="15" t="s">
        <v>84</v>
      </c>
    </row>
    <row r="87" spans="1:6">
      <c r="A87" s="1">
        <v>14</v>
      </c>
      <c r="B87" s="15" t="s">
        <v>85</v>
      </c>
    </row>
    <row r="88" spans="1:6">
      <c r="A88" s="1">
        <v>15</v>
      </c>
      <c r="B88" s="15" t="s">
        <v>114</v>
      </c>
    </row>
    <row r="89" spans="1:6">
      <c r="A89" s="1">
        <v>16</v>
      </c>
      <c r="B89" s="15" t="s">
        <v>115</v>
      </c>
    </row>
    <row r="90" spans="1:6">
      <c r="A90" s="1">
        <v>17</v>
      </c>
      <c r="B90" s="15" t="s">
        <v>116</v>
      </c>
    </row>
    <row r="91" spans="1:6">
      <c r="A91" s="1">
        <v>18</v>
      </c>
      <c r="B91" s="15" t="s">
        <v>117</v>
      </c>
    </row>
    <row r="92" spans="1:6">
      <c r="B92" s="15"/>
    </row>
    <row r="93" spans="1:6">
      <c r="B93" s="15"/>
    </row>
    <row r="94" spans="1:6">
      <c r="B94" s="15"/>
    </row>
    <row r="95" spans="1:6">
      <c r="B95" s="15"/>
    </row>
    <row r="96" spans="1:6">
      <c r="B96" s="15"/>
    </row>
    <row r="97" spans="1:2">
      <c r="B97" s="15"/>
    </row>
    <row r="98" spans="1:2">
      <c r="A98" s="15"/>
      <c r="B98" s="15"/>
    </row>
    <row r="99" spans="1:2">
      <c r="A99" s="15"/>
      <c r="B99" s="15"/>
    </row>
  </sheetData>
  <hyperlinks>
    <hyperlink ref="B40" r:id="rId1" display="Excel@ Tutorials through JMU Library"/>
  </hyperlinks>
  <printOptions headings="1" gridLines="1"/>
  <pageMargins left="0.7" right="0.7" top="0.75" bottom="0.75" header="0.3" footer="0.3"/>
  <pageSetup orientation="portrait" r:id="rId2"/>
  <drawing r:id="rId3"/>
</worksheet>
</file>

<file path=xl/worksheets/sheet20.xml><?xml version="1.0" encoding="utf-8"?>
<worksheet xmlns="http://schemas.openxmlformats.org/spreadsheetml/2006/main" xmlns:r="http://schemas.openxmlformats.org/officeDocument/2006/relationships">
  <dimension ref="A1:E219"/>
  <sheetViews>
    <sheetView workbookViewId="0">
      <selection activeCell="H50" sqref="H50"/>
    </sheetView>
  </sheetViews>
  <sheetFormatPr defaultRowHeight="15"/>
  <cols>
    <col min="1" max="1" width="22.140625" customWidth="1"/>
  </cols>
  <sheetData>
    <row r="1" spans="1:5">
      <c r="A1" t="s">
        <v>233</v>
      </c>
    </row>
    <row r="4" spans="1:5">
      <c r="A4" s="22"/>
      <c r="B4" s="29" t="s">
        <v>227</v>
      </c>
      <c r="C4" s="29" t="s">
        <v>228</v>
      </c>
      <c r="D4" s="22"/>
      <c r="E4" s="22"/>
    </row>
    <row r="5" spans="1:5" ht="15.75" thickBot="1">
      <c r="A5" s="30" t="s">
        <v>105</v>
      </c>
      <c r="B5" s="31">
        <v>100</v>
      </c>
      <c r="C5" s="31">
        <v>30</v>
      </c>
      <c r="D5" s="30" t="s">
        <v>106</v>
      </c>
      <c r="E5" s="22"/>
    </row>
    <row r="6" spans="1:5" ht="16.5" thickTop="1" thickBot="1">
      <c r="A6" s="30" t="s">
        <v>107</v>
      </c>
      <c r="B6" s="32">
        <f>90-45</f>
        <v>45</v>
      </c>
      <c r="C6" s="32">
        <f>100-40</f>
        <v>60</v>
      </c>
      <c r="D6" s="33">
        <f>SUMPRODUCT(B6:C6,$B$5:$C$5)</f>
        <v>6300</v>
      </c>
      <c r="E6" s="22"/>
    </row>
    <row r="7" spans="1:5" ht="15.75" thickTop="1">
      <c r="A7" s="22"/>
      <c r="B7" s="34"/>
      <c r="C7" s="34"/>
      <c r="D7" s="22"/>
      <c r="E7" s="35"/>
    </row>
    <row r="8" spans="1:5">
      <c r="A8" s="30" t="s">
        <v>108</v>
      </c>
      <c r="B8" s="34" t="s">
        <v>227</v>
      </c>
      <c r="C8" s="34" t="s">
        <v>228</v>
      </c>
      <c r="D8" s="29" t="s">
        <v>109</v>
      </c>
      <c r="E8" s="29" t="s">
        <v>110</v>
      </c>
    </row>
    <row r="9" spans="1:5">
      <c r="A9" s="30" t="s">
        <v>229</v>
      </c>
      <c r="B9" s="29">
        <v>10</v>
      </c>
      <c r="C9" s="29">
        <v>5</v>
      </c>
      <c r="D9" s="36">
        <f>SUMPRODUCT(B9:C9,$B$5:$C$5)</f>
        <v>1150</v>
      </c>
      <c r="E9" s="37">
        <v>2400</v>
      </c>
    </row>
    <row r="10" spans="1:5">
      <c r="A10" s="30" t="s">
        <v>230</v>
      </c>
      <c r="B10" s="29">
        <v>15</v>
      </c>
      <c r="C10" s="29">
        <v>5</v>
      </c>
      <c r="D10" s="36">
        <f>SUMPRODUCT(B10:C10,$B$5:$C$5)</f>
        <v>1650</v>
      </c>
      <c r="E10" s="37">
        <v>2400</v>
      </c>
    </row>
    <row r="11" spans="1:5">
      <c r="A11" s="30" t="s">
        <v>231</v>
      </c>
      <c r="B11" s="29">
        <v>15</v>
      </c>
      <c r="C11" s="29">
        <v>10</v>
      </c>
      <c r="D11" s="36">
        <f>SUMPRODUCT(B11:C11,$B$5:$C$5)</f>
        <v>1800</v>
      </c>
      <c r="E11" s="37">
        <v>2400</v>
      </c>
    </row>
    <row r="12" spans="1:5">
      <c r="A12" s="30" t="s">
        <v>232</v>
      </c>
      <c r="B12" s="29">
        <v>15</v>
      </c>
      <c r="C12" s="59">
        <v>30</v>
      </c>
      <c r="D12" s="36">
        <f>SUMPRODUCT(B12:C12,$B$5:$C$5)</f>
        <v>2400</v>
      </c>
      <c r="E12" s="60">
        <v>2400</v>
      </c>
    </row>
    <row r="13" spans="1:5">
      <c r="A13" s="30" t="s">
        <v>242</v>
      </c>
      <c r="B13" s="29">
        <v>1</v>
      </c>
      <c r="C13" s="59">
        <v>0</v>
      </c>
      <c r="D13" s="36">
        <f t="shared" ref="D13:D14" si="0">SUMPRODUCT(B13:C13,$B$5:$C$5)</f>
        <v>100</v>
      </c>
      <c r="E13" s="60">
        <v>100</v>
      </c>
    </row>
    <row r="14" spans="1:5">
      <c r="A14" s="30" t="s">
        <v>243</v>
      </c>
      <c r="B14" s="29">
        <v>0</v>
      </c>
      <c r="C14" s="59">
        <v>1</v>
      </c>
      <c r="D14" s="36">
        <f t="shared" si="0"/>
        <v>30</v>
      </c>
      <c r="E14" s="60">
        <v>50</v>
      </c>
    </row>
    <row r="16" spans="1:5">
      <c r="A16" s="30" t="s">
        <v>248</v>
      </c>
    </row>
    <row r="17" spans="1:5">
      <c r="A17" s="30" t="s">
        <v>254</v>
      </c>
    </row>
    <row r="18" spans="1:5">
      <c r="B18" s="1" t="s">
        <v>227</v>
      </c>
      <c r="C18" s="1" t="s">
        <v>228</v>
      </c>
    </row>
    <row r="19" spans="1:5">
      <c r="A19" s="30" t="s">
        <v>249</v>
      </c>
      <c r="B19" s="1">
        <v>100</v>
      </c>
      <c r="C19" s="1">
        <v>50</v>
      </c>
    </row>
    <row r="20" spans="1:5">
      <c r="A20" s="30" t="s">
        <v>250</v>
      </c>
      <c r="B20" s="63">
        <f>B6*B19</f>
        <v>4500</v>
      </c>
      <c r="C20" s="63">
        <f>C6*C19</f>
        <v>3000</v>
      </c>
    </row>
    <row r="21" spans="1:5">
      <c r="A21" s="30"/>
      <c r="B21" s="63"/>
      <c r="C21" s="63"/>
    </row>
    <row r="22" spans="1:5">
      <c r="A22" s="30" t="s">
        <v>253</v>
      </c>
      <c r="D22" t="s">
        <v>251</v>
      </c>
      <c r="E22" t="s">
        <v>252</v>
      </c>
    </row>
    <row r="23" spans="1:5">
      <c r="A23" s="30" t="s">
        <v>229</v>
      </c>
      <c r="B23" s="29">
        <v>10</v>
      </c>
      <c r="C23" s="29">
        <v>5</v>
      </c>
      <c r="D23" s="1">
        <f>SUMPRODUCT($B$19:$C$19,B23:C23)</f>
        <v>1250</v>
      </c>
      <c r="E23" s="39">
        <f>D23/2400</f>
        <v>0.52083333333333337</v>
      </c>
    </row>
    <row r="24" spans="1:5">
      <c r="A24" s="30" t="s">
        <v>230</v>
      </c>
      <c r="B24" s="29">
        <v>15</v>
      </c>
      <c r="C24" s="29">
        <v>5</v>
      </c>
      <c r="D24" s="1">
        <f t="shared" ref="D24:D26" si="1">SUMPRODUCT($B$19:$C$19,B24:C24)</f>
        <v>1750</v>
      </c>
      <c r="E24" s="39">
        <f t="shared" ref="E24:E26" si="2">D24/2400</f>
        <v>0.72916666666666663</v>
      </c>
    </row>
    <row r="25" spans="1:5">
      <c r="A25" s="30" t="s">
        <v>231</v>
      </c>
      <c r="B25" s="29">
        <v>15</v>
      </c>
      <c r="C25" s="29">
        <v>10</v>
      </c>
      <c r="D25" s="1">
        <f t="shared" si="1"/>
        <v>2000</v>
      </c>
      <c r="E25" s="39">
        <f t="shared" si="2"/>
        <v>0.83333333333333337</v>
      </c>
    </row>
    <row r="26" spans="1:5">
      <c r="A26" s="30" t="s">
        <v>232</v>
      </c>
      <c r="B26" s="29">
        <v>15</v>
      </c>
      <c r="C26" s="59">
        <v>30</v>
      </c>
      <c r="D26" s="1">
        <f t="shared" si="1"/>
        <v>3000</v>
      </c>
      <c r="E26" s="39">
        <f t="shared" si="2"/>
        <v>1.25</v>
      </c>
    </row>
    <row r="28" spans="1:5">
      <c r="A28" s="30" t="s">
        <v>255</v>
      </c>
    </row>
    <row r="29" spans="1:5">
      <c r="A29" s="30" t="s">
        <v>258</v>
      </c>
      <c r="B29" s="65">
        <f>SUM(B9:B12)</f>
        <v>55</v>
      </c>
      <c r="C29" s="65">
        <f>SUM(C9:C12)</f>
        <v>50</v>
      </c>
    </row>
    <row r="30" spans="1:5">
      <c r="A30" s="30" t="s">
        <v>257</v>
      </c>
      <c r="B30" s="65">
        <f>B6/B29</f>
        <v>0.81818181818181823</v>
      </c>
      <c r="C30" s="65">
        <f>C6/C29</f>
        <v>1.2</v>
      </c>
    </row>
    <row r="31" spans="1:5">
      <c r="A31" s="30"/>
    </row>
    <row r="32" spans="1:5">
      <c r="A32" s="30" t="s">
        <v>105</v>
      </c>
      <c r="B32" s="29">
        <v>0</v>
      </c>
      <c r="C32" s="59">
        <v>50</v>
      </c>
    </row>
    <row r="33" spans="1:5">
      <c r="A33" s="30" t="s">
        <v>232</v>
      </c>
      <c r="B33" s="29">
        <v>15</v>
      </c>
      <c r="C33" s="59">
        <v>30</v>
      </c>
      <c r="D33" s="36">
        <f>SUMPRODUCT($B$32:$C$32,B33:C33)</f>
        <v>1500</v>
      </c>
      <c r="E33" s="60">
        <v>2400</v>
      </c>
    </row>
    <row r="34" spans="1:5">
      <c r="B34" s="65">
        <f>D34/B33</f>
        <v>60</v>
      </c>
      <c r="C34" s="65">
        <f>C32</f>
        <v>50</v>
      </c>
      <c r="D34" s="64">
        <f>E33-D33</f>
        <v>900</v>
      </c>
    </row>
    <row r="35" spans="1:5">
      <c r="A35" s="30" t="s">
        <v>256</v>
      </c>
      <c r="D35" s="1">
        <f>SUMPRODUCT($B$6:$C$6,B34:C34)</f>
        <v>5700</v>
      </c>
    </row>
    <row r="37" spans="1:5">
      <c r="A37" s="30" t="s">
        <v>259</v>
      </c>
      <c r="B37" s="65">
        <f>B12</f>
        <v>15</v>
      </c>
      <c r="C37" s="65">
        <f>C12</f>
        <v>30</v>
      </c>
    </row>
    <row r="38" spans="1:5">
      <c r="A38" s="30" t="s">
        <v>257</v>
      </c>
      <c r="B38" s="65">
        <f>B6/B37</f>
        <v>3</v>
      </c>
      <c r="C38" s="65">
        <f>C6/C37</f>
        <v>2</v>
      </c>
    </row>
    <row r="39" spans="1:5">
      <c r="A39" s="30"/>
    </row>
    <row r="40" spans="1:5">
      <c r="A40" s="30" t="s">
        <v>105</v>
      </c>
      <c r="B40" s="1">
        <f>B19</f>
        <v>100</v>
      </c>
      <c r="C40" s="1">
        <v>0</v>
      </c>
    </row>
    <row r="41" spans="1:5">
      <c r="A41" s="30" t="s">
        <v>232</v>
      </c>
      <c r="B41" s="65">
        <f>B33</f>
        <v>15</v>
      </c>
      <c r="C41" s="65">
        <f>C33</f>
        <v>30</v>
      </c>
      <c r="D41" s="1">
        <f>SUMPRODUCT(B40:C40,B41:C41)</f>
        <v>1500</v>
      </c>
      <c r="E41">
        <v>2400</v>
      </c>
    </row>
    <row r="42" spans="1:5">
      <c r="C42" s="65">
        <f>D42/C41</f>
        <v>30</v>
      </c>
      <c r="D42" s="1">
        <f>E41-D41</f>
        <v>900</v>
      </c>
    </row>
    <row r="44" spans="1:5">
      <c r="A44" t="s">
        <v>266</v>
      </c>
    </row>
    <row r="45" spans="1:5">
      <c r="A45" t="s">
        <v>267</v>
      </c>
      <c r="B45">
        <v>90</v>
      </c>
    </row>
    <row r="46" spans="1:5">
      <c r="A46" t="s">
        <v>268</v>
      </c>
      <c r="B46">
        <v>45</v>
      </c>
    </row>
    <row r="47" spans="1:5">
      <c r="A47" t="s">
        <v>269</v>
      </c>
      <c r="B47">
        <v>6000</v>
      </c>
    </row>
    <row r="48" spans="1:5">
      <c r="A48" t="s">
        <v>271</v>
      </c>
      <c r="B48" s="67">
        <v>133.35</v>
      </c>
    </row>
    <row r="49" spans="1:4">
      <c r="A49" t="s">
        <v>270</v>
      </c>
      <c r="B49">
        <f>B46*B48+B47</f>
        <v>12000.75</v>
      </c>
    </row>
    <row r="50" spans="1:4">
      <c r="A50" t="s">
        <v>274</v>
      </c>
      <c r="B50">
        <f>B48*B45</f>
        <v>12001.5</v>
      </c>
    </row>
    <row r="51" spans="1:4">
      <c r="A51" t="s">
        <v>106</v>
      </c>
      <c r="B51">
        <f>(B45-B46)*B48-B47</f>
        <v>0.75</v>
      </c>
    </row>
    <row r="52" spans="1:4">
      <c r="A52" t="s">
        <v>275</v>
      </c>
      <c r="B52">
        <f>(B51+B47)/(B45-B46)</f>
        <v>133.35</v>
      </c>
    </row>
    <row r="53" spans="1:4">
      <c r="B53" t="s">
        <v>227</v>
      </c>
    </row>
    <row r="54" spans="1:4">
      <c r="A54" t="s">
        <v>276</v>
      </c>
      <c r="B54">
        <v>0</v>
      </c>
    </row>
    <row r="58" spans="1:4">
      <c r="B58" t="s">
        <v>272</v>
      </c>
      <c r="C58" t="s">
        <v>270</v>
      </c>
      <c r="D58" t="s">
        <v>273</v>
      </c>
    </row>
    <row r="59" spans="1:4">
      <c r="B59">
        <v>0</v>
      </c>
      <c r="C59">
        <f>B59*$B$46+$B$47</f>
        <v>6000</v>
      </c>
      <c r="D59">
        <f>B59*$B$45</f>
        <v>0</v>
      </c>
    </row>
    <row r="60" spans="1:4">
      <c r="B60">
        <v>1</v>
      </c>
      <c r="C60">
        <f t="shared" ref="C60:C123" si="3">B60*$B$46+$B$47</f>
        <v>6045</v>
      </c>
      <c r="D60">
        <f t="shared" ref="D60:D123" si="4">B60*$B$45</f>
        <v>90</v>
      </c>
    </row>
    <row r="61" spans="1:4">
      <c r="B61">
        <v>2</v>
      </c>
      <c r="C61">
        <f t="shared" si="3"/>
        <v>6090</v>
      </c>
      <c r="D61">
        <f t="shared" si="4"/>
        <v>180</v>
      </c>
    </row>
    <row r="62" spans="1:4">
      <c r="B62">
        <v>3</v>
      </c>
      <c r="C62">
        <f t="shared" si="3"/>
        <v>6135</v>
      </c>
      <c r="D62">
        <f t="shared" si="4"/>
        <v>270</v>
      </c>
    </row>
    <row r="63" spans="1:4">
      <c r="B63">
        <v>4</v>
      </c>
      <c r="C63">
        <f t="shared" si="3"/>
        <v>6180</v>
      </c>
      <c r="D63">
        <f t="shared" si="4"/>
        <v>360</v>
      </c>
    </row>
    <row r="64" spans="1:4">
      <c r="B64">
        <v>5</v>
      </c>
      <c r="C64">
        <f t="shared" si="3"/>
        <v>6225</v>
      </c>
      <c r="D64">
        <f t="shared" si="4"/>
        <v>450</v>
      </c>
    </row>
    <row r="65" spans="2:4">
      <c r="B65">
        <v>6</v>
      </c>
      <c r="C65">
        <f t="shared" si="3"/>
        <v>6270</v>
      </c>
      <c r="D65">
        <f t="shared" si="4"/>
        <v>540</v>
      </c>
    </row>
    <row r="66" spans="2:4">
      <c r="B66">
        <v>7</v>
      </c>
      <c r="C66">
        <f t="shared" si="3"/>
        <v>6315</v>
      </c>
      <c r="D66">
        <f t="shared" si="4"/>
        <v>630</v>
      </c>
    </row>
    <row r="67" spans="2:4">
      <c r="B67">
        <v>8</v>
      </c>
      <c r="C67">
        <f t="shared" si="3"/>
        <v>6360</v>
      </c>
      <c r="D67">
        <f t="shared" si="4"/>
        <v>720</v>
      </c>
    </row>
    <row r="68" spans="2:4">
      <c r="B68">
        <v>9</v>
      </c>
      <c r="C68">
        <f t="shared" si="3"/>
        <v>6405</v>
      </c>
      <c r="D68">
        <f t="shared" si="4"/>
        <v>810</v>
      </c>
    </row>
    <row r="69" spans="2:4">
      <c r="B69">
        <v>10</v>
      </c>
      <c r="C69">
        <f t="shared" si="3"/>
        <v>6450</v>
      </c>
      <c r="D69">
        <f t="shared" si="4"/>
        <v>900</v>
      </c>
    </row>
    <row r="70" spans="2:4">
      <c r="B70">
        <v>11</v>
      </c>
      <c r="C70">
        <f t="shared" si="3"/>
        <v>6495</v>
      </c>
      <c r="D70">
        <f t="shared" si="4"/>
        <v>990</v>
      </c>
    </row>
    <row r="71" spans="2:4">
      <c r="B71">
        <v>12</v>
      </c>
      <c r="C71">
        <f t="shared" si="3"/>
        <v>6540</v>
      </c>
      <c r="D71">
        <f t="shared" si="4"/>
        <v>1080</v>
      </c>
    </row>
    <row r="72" spans="2:4">
      <c r="B72">
        <v>13</v>
      </c>
      <c r="C72">
        <f t="shared" si="3"/>
        <v>6585</v>
      </c>
      <c r="D72">
        <f t="shared" si="4"/>
        <v>1170</v>
      </c>
    </row>
    <row r="73" spans="2:4">
      <c r="B73">
        <v>14</v>
      </c>
      <c r="C73">
        <f t="shared" si="3"/>
        <v>6630</v>
      </c>
      <c r="D73">
        <f t="shared" si="4"/>
        <v>1260</v>
      </c>
    </row>
    <row r="74" spans="2:4">
      <c r="B74">
        <v>15</v>
      </c>
      <c r="C74">
        <f t="shared" si="3"/>
        <v>6675</v>
      </c>
      <c r="D74">
        <f t="shared" si="4"/>
        <v>1350</v>
      </c>
    </row>
    <row r="75" spans="2:4">
      <c r="B75">
        <v>16</v>
      </c>
      <c r="C75">
        <f t="shared" si="3"/>
        <v>6720</v>
      </c>
      <c r="D75">
        <f t="shared" si="4"/>
        <v>1440</v>
      </c>
    </row>
    <row r="76" spans="2:4">
      <c r="B76">
        <v>17</v>
      </c>
      <c r="C76">
        <f t="shared" si="3"/>
        <v>6765</v>
      </c>
      <c r="D76">
        <f t="shared" si="4"/>
        <v>1530</v>
      </c>
    </row>
    <row r="77" spans="2:4">
      <c r="B77">
        <v>18</v>
      </c>
      <c r="C77">
        <f t="shared" si="3"/>
        <v>6810</v>
      </c>
      <c r="D77">
        <f t="shared" si="4"/>
        <v>1620</v>
      </c>
    </row>
    <row r="78" spans="2:4">
      <c r="B78">
        <v>19</v>
      </c>
      <c r="C78">
        <f t="shared" si="3"/>
        <v>6855</v>
      </c>
      <c r="D78">
        <f t="shared" si="4"/>
        <v>1710</v>
      </c>
    </row>
    <row r="79" spans="2:4">
      <c r="B79">
        <v>20</v>
      </c>
      <c r="C79">
        <f t="shared" si="3"/>
        <v>6900</v>
      </c>
      <c r="D79">
        <f t="shared" si="4"/>
        <v>1800</v>
      </c>
    </row>
    <row r="80" spans="2:4">
      <c r="B80">
        <v>21</v>
      </c>
      <c r="C80">
        <f t="shared" si="3"/>
        <v>6945</v>
      </c>
      <c r="D80">
        <f t="shared" si="4"/>
        <v>1890</v>
      </c>
    </row>
    <row r="81" spans="2:4">
      <c r="B81">
        <v>22</v>
      </c>
      <c r="C81">
        <f t="shared" si="3"/>
        <v>6990</v>
      </c>
      <c r="D81">
        <f t="shared" si="4"/>
        <v>1980</v>
      </c>
    </row>
    <row r="82" spans="2:4">
      <c r="B82">
        <v>23</v>
      </c>
      <c r="C82">
        <f t="shared" si="3"/>
        <v>7035</v>
      </c>
      <c r="D82">
        <f t="shared" si="4"/>
        <v>2070</v>
      </c>
    </row>
    <row r="83" spans="2:4">
      <c r="B83">
        <v>24</v>
      </c>
      <c r="C83">
        <f t="shared" si="3"/>
        <v>7080</v>
      </c>
      <c r="D83">
        <f t="shared" si="4"/>
        <v>2160</v>
      </c>
    </row>
    <row r="84" spans="2:4">
      <c r="B84">
        <v>25</v>
      </c>
      <c r="C84">
        <f t="shared" si="3"/>
        <v>7125</v>
      </c>
      <c r="D84">
        <f t="shared" si="4"/>
        <v>2250</v>
      </c>
    </row>
    <row r="85" spans="2:4">
      <c r="B85">
        <v>26</v>
      </c>
      <c r="C85">
        <f t="shared" si="3"/>
        <v>7170</v>
      </c>
      <c r="D85">
        <f t="shared" si="4"/>
        <v>2340</v>
      </c>
    </row>
    <row r="86" spans="2:4">
      <c r="B86">
        <v>27</v>
      </c>
      <c r="C86">
        <f t="shared" si="3"/>
        <v>7215</v>
      </c>
      <c r="D86">
        <f t="shared" si="4"/>
        <v>2430</v>
      </c>
    </row>
    <row r="87" spans="2:4">
      <c r="B87">
        <v>28</v>
      </c>
      <c r="C87">
        <f t="shared" si="3"/>
        <v>7260</v>
      </c>
      <c r="D87">
        <f t="shared" si="4"/>
        <v>2520</v>
      </c>
    </row>
    <row r="88" spans="2:4">
      <c r="B88">
        <v>29</v>
      </c>
      <c r="C88">
        <f t="shared" si="3"/>
        <v>7305</v>
      </c>
      <c r="D88">
        <f t="shared" si="4"/>
        <v>2610</v>
      </c>
    </row>
    <row r="89" spans="2:4">
      <c r="B89">
        <v>30</v>
      </c>
      <c r="C89">
        <f t="shared" si="3"/>
        <v>7350</v>
      </c>
      <c r="D89">
        <f t="shared" si="4"/>
        <v>2700</v>
      </c>
    </row>
    <row r="90" spans="2:4">
      <c r="B90">
        <v>31</v>
      </c>
      <c r="C90">
        <f t="shared" si="3"/>
        <v>7395</v>
      </c>
      <c r="D90">
        <f t="shared" si="4"/>
        <v>2790</v>
      </c>
    </row>
    <row r="91" spans="2:4">
      <c r="B91">
        <v>32</v>
      </c>
      <c r="C91">
        <f t="shared" si="3"/>
        <v>7440</v>
      </c>
      <c r="D91">
        <f t="shared" si="4"/>
        <v>2880</v>
      </c>
    </row>
    <row r="92" spans="2:4">
      <c r="B92">
        <v>33</v>
      </c>
      <c r="C92">
        <f t="shared" si="3"/>
        <v>7485</v>
      </c>
      <c r="D92">
        <f t="shared" si="4"/>
        <v>2970</v>
      </c>
    </row>
    <row r="93" spans="2:4">
      <c r="B93">
        <v>34</v>
      </c>
      <c r="C93">
        <f t="shared" si="3"/>
        <v>7530</v>
      </c>
      <c r="D93">
        <f t="shared" si="4"/>
        <v>3060</v>
      </c>
    </row>
    <row r="94" spans="2:4">
      <c r="B94">
        <v>35</v>
      </c>
      <c r="C94">
        <f t="shared" si="3"/>
        <v>7575</v>
      </c>
      <c r="D94">
        <f t="shared" si="4"/>
        <v>3150</v>
      </c>
    </row>
    <row r="95" spans="2:4">
      <c r="B95">
        <v>36</v>
      </c>
      <c r="C95">
        <f t="shared" si="3"/>
        <v>7620</v>
      </c>
      <c r="D95">
        <f t="shared" si="4"/>
        <v>3240</v>
      </c>
    </row>
    <row r="96" spans="2:4">
      <c r="B96">
        <v>37</v>
      </c>
      <c r="C96">
        <f t="shared" si="3"/>
        <v>7665</v>
      </c>
      <c r="D96">
        <f t="shared" si="4"/>
        <v>3330</v>
      </c>
    </row>
    <row r="97" spans="2:4">
      <c r="B97">
        <v>38</v>
      </c>
      <c r="C97">
        <f t="shared" si="3"/>
        <v>7710</v>
      </c>
      <c r="D97">
        <f t="shared" si="4"/>
        <v>3420</v>
      </c>
    </row>
    <row r="98" spans="2:4">
      <c r="B98">
        <v>39</v>
      </c>
      <c r="C98">
        <f t="shared" si="3"/>
        <v>7755</v>
      </c>
      <c r="D98">
        <f t="shared" si="4"/>
        <v>3510</v>
      </c>
    </row>
    <row r="99" spans="2:4">
      <c r="B99">
        <v>40</v>
      </c>
      <c r="C99">
        <f t="shared" si="3"/>
        <v>7800</v>
      </c>
      <c r="D99">
        <f t="shared" si="4"/>
        <v>3600</v>
      </c>
    </row>
    <row r="100" spans="2:4">
      <c r="B100">
        <v>41</v>
      </c>
      <c r="C100">
        <f t="shared" si="3"/>
        <v>7845</v>
      </c>
      <c r="D100">
        <f t="shared" si="4"/>
        <v>3690</v>
      </c>
    </row>
    <row r="101" spans="2:4">
      <c r="B101">
        <v>42</v>
      </c>
      <c r="C101">
        <f t="shared" si="3"/>
        <v>7890</v>
      </c>
      <c r="D101">
        <f t="shared" si="4"/>
        <v>3780</v>
      </c>
    </row>
    <row r="102" spans="2:4">
      <c r="B102">
        <v>43</v>
      </c>
      <c r="C102">
        <f t="shared" si="3"/>
        <v>7935</v>
      </c>
      <c r="D102">
        <f t="shared" si="4"/>
        <v>3870</v>
      </c>
    </row>
    <row r="103" spans="2:4">
      <c r="B103">
        <v>44</v>
      </c>
      <c r="C103">
        <f t="shared" si="3"/>
        <v>7980</v>
      </c>
      <c r="D103">
        <f t="shared" si="4"/>
        <v>3960</v>
      </c>
    </row>
    <row r="104" spans="2:4">
      <c r="B104">
        <v>45</v>
      </c>
      <c r="C104">
        <f t="shared" si="3"/>
        <v>8025</v>
      </c>
      <c r="D104">
        <f t="shared" si="4"/>
        <v>4050</v>
      </c>
    </row>
    <row r="105" spans="2:4">
      <c r="B105">
        <v>46</v>
      </c>
      <c r="C105">
        <f t="shared" si="3"/>
        <v>8070</v>
      </c>
      <c r="D105">
        <f t="shared" si="4"/>
        <v>4140</v>
      </c>
    </row>
    <row r="106" spans="2:4">
      <c r="B106">
        <v>47</v>
      </c>
      <c r="C106">
        <f t="shared" si="3"/>
        <v>8115</v>
      </c>
      <c r="D106">
        <f t="shared" si="4"/>
        <v>4230</v>
      </c>
    </row>
    <row r="107" spans="2:4">
      <c r="B107">
        <v>48</v>
      </c>
      <c r="C107">
        <f t="shared" si="3"/>
        <v>8160</v>
      </c>
      <c r="D107">
        <f t="shared" si="4"/>
        <v>4320</v>
      </c>
    </row>
    <row r="108" spans="2:4">
      <c r="B108">
        <v>49</v>
      </c>
      <c r="C108">
        <f t="shared" si="3"/>
        <v>8205</v>
      </c>
      <c r="D108">
        <f t="shared" si="4"/>
        <v>4410</v>
      </c>
    </row>
    <row r="109" spans="2:4">
      <c r="B109">
        <v>50</v>
      </c>
      <c r="C109">
        <f t="shared" si="3"/>
        <v>8250</v>
      </c>
      <c r="D109">
        <f t="shared" si="4"/>
        <v>4500</v>
      </c>
    </row>
    <row r="110" spans="2:4">
      <c r="B110">
        <v>51</v>
      </c>
      <c r="C110">
        <f t="shared" si="3"/>
        <v>8295</v>
      </c>
      <c r="D110">
        <f t="shared" si="4"/>
        <v>4590</v>
      </c>
    </row>
    <row r="111" spans="2:4">
      <c r="B111">
        <v>52</v>
      </c>
      <c r="C111">
        <f t="shared" si="3"/>
        <v>8340</v>
      </c>
      <c r="D111">
        <f t="shared" si="4"/>
        <v>4680</v>
      </c>
    </row>
    <row r="112" spans="2:4">
      <c r="B112">
        <v>53</v>
      </c>
      <c r="C112">
        <f t="shared" si="3"/>
        <v>8385</v>
      </c>
      <c r="D112">
        <f t="shared" si="4"/>
        <v>4770</v>
      </c>
    </row>
    <row r="113" spans="2:4">
      <c r="B113">
        <v>54</v>
      </c>
      <c r="C113">
        <f t="shared" si="3"/>
        <v>8430</v>
      </c>
      <c r="D113">
        <f t="shared" si="4"/>
        <v>4860</v>
      </c>
    </row>
    <row r="114" spans="2:4">
      <c r="B114">
        <v>55</v>
      </c>
      <c r="C114">
        <f t="shared" si="3"/>
        <v>8475</v>
      </c>
      <c r="D114">
        <f t="shared" si="4"/>
        <v>4950</v>
      </c>
    </row>
    <row r="115" spans="2:4">
      <c r="B115">
        <v>56</v>
      </c>
      <c r="C115">
        <f t="shared" si="3"/>
        <v>8520</v>
      </c>
      <c r="D115">
        <f t="shared" si="4"/>
        <v>5040</v>
      </c>
    </row>
    <row r="116" spans="2:4">
      <c r="B116">
        <v>57</v>
      </c>
      <c r="C116">
        <f t="shared" si="3"/>
        <v>8565</v>
      </c>
      <c r="D116">
        <f t="shared" si="4"/>
        <v>5130</v>
      </c>
    </row>
    <row r="117" spans="2:4">
      <c r="B117">
        <v>58</v>
      </c>
      <c r="C117">
        <f t="shared" si="3"/>
        <v>8610</v>
      </c>
      <c r="D117">
        <f t="shared" si="4"/>
        <v>5220</v>
      </c>
    </row>
    <row r="118" spans="2:4">
      <c r="B118">
        <v>59</v>
      </c>
      <c r="C118">
        <f t="shared" si="3"/>
        <v>8655</v>
      </c>
      <c r="D118">
        <f t="shared" si="4"/>
        <v>5310</v>
      </c>
    </row>
    <row r="119" spans="2:4">
      <c r="B119">
        <v>60</v>
      </c>
      <c r="C119">
        <f t="shared" si="3"/>
        <v>8700</v>
      </c>
      <c r="D119">
        <f t="shared" si="4"/>
        <v>5400</v>
      </c>
    </row>
    <row r="120" spans="2:4">
      <c r="B120">
        <v>61</v>
      </c>
      <c r="C120">
        <f t="shared" si="3"/>
        <v>8745</v>
      </c>
      <c r="D120">
        <f t="shared" si="4"/>
        <v>5490</v>
      </c>
    </row>
    <row r="121" spans="2:4">
      <c r="B121">
        <v>62</v>
      </c>
      <c r="C121">
        <f t="shared" si="3"/>
        <v>8790</v>
      </c>
      <c r="D121">
        <f t="shared" si="4"/>
        <v>5580</v>
      </c>
    </row>
    <row r="122" spans="2:4">
      <c r="B122">
        <v>63</v>
      </c>
      <c r="C122">
        <f t="shared" si="3"/>
        <v>8835</v>
      </c>
      <c r="D122">
        <f t="shared" si="4"/>
        <v>5670</v>
      </c>
    </row>
    <row r="123" spans="2:4">
      <c r="B123">
        <v>64</v>
      </c>
      <c r="C123">
        <f t="shared" si="3"/>
        <v>8880</v>
      </c>
      <c r="D123">
        <f t="shared" si="4"/>
        <v>5760</v>
      </c>
    </row>
    <row r="124" spans="2:4">
      <c r="B124">
        <v>65</v>
      </c>
      <c r="C124">
        <f t="shared" ref="C124:C187" si="5">B124*$B$46+$B$47</f>
        <v>8925</v>
      </c>
      <c r="D124">
        <f t="shared" ref="D124:D187" si="6">B124*$B$45</f>
        <v>5850</v>
      </c>
    </row>
    <row r="125" spans="2:4">
      <c r="B125">
        <v>66</v>
      </c>
      <c r="C125">
        <f t="shared" si="5"/>
        <v>8970</v>
      </c>
      <c r="D125">
        <f t="shared" si="6"/>
        <v>5940</v>
      </c>
    </row>
    <row r="126" spans="2:4">
      <c r="B126">
        <v>67</v>
      </c>
      <c r="C126">
        <f t="shared" si="5"/>
        <v>9015</v>
      </c>
      <c r="D126">
        <f t="shared" si="6"/>
        <v>6030</v>
      </c>
    </row>
    <row r="127" spans="2:4">
      <c r="B127">
        <v>68</v>
      </c>
      <c r="C127">
        <f t="shared" si="5"/>
        <v>9060</v>
      </c>
      <c r="D127">
        <f t="shared" si="6"/>
        <v>6120</v>
      </c>
    </row>
    <row r="128" spans="2:4">
      <c r="B128">
        <v>69</v>
      </c>
      <c r="C128">
        <f t="shared" si="5"/>
        <v>9105</v>
      </c>
      <c r="D128">
        <f t="shared" si="6"/>
        <v>6210</v>
      </c>
    </row>
    <row r="129" spans="2:4">
      <c r="B129">
        <v>70</v>
      </c>
      <c r="C129">
        <f t="shared" si="5"/>
        <v>9150</v>
      </c>
      <c r="D129">
        <f t="shared" si="6"/>
        <v>6300</v>
      </c>
    </row>
    <row r="130" spans="2:4">
      <c r="B130">
        <v>71</v>
      </c>
      <c r="C130">
        <f t="shared" si="5"/>
        <v>9195</v>
      </c>
      <c r="D130">
        <f t="shared" si="6"/>
        <v>6390</v>
      </c>
    </row>
    <row r="131" spans="2:4">
      <c r="B131">
        <v>72</v>
      </c>
      <c r="C131">
        <f t="shared" si="5"/>
        <v>9240</v>
      </c>
      <c r="D131">
        <f t="shared" si="6"/>
        <v>6480</v>
      </c>
    </row>
    <row r="132" spans="2:4">
      <c r="B132">
        <v>73</v>
      </c>
      <c r="C132">
        <f t="shared" si="5"/>
        <v>9285</v>
      </c>
      <c r="D132">
        <f t="shared" si="6"/>
        <v>6570</v>
      </c>
    </row>
    <row r="133" spans="2:4">
      <c r="B133">
        <v>74</v>
      </c>
      <c r="C133">
        <f t="shared" si="5"/>
        <v>9330</v>
      </c>
      <c r="D133">
        <f t="shared" si="6"/>
        <v>6660</v>
      </c>
    </row>
    <row r="134" spans="2:4">
      <c r="B134">
        <v>75</v>
      </c>
      <c r="C134">
        <f t="shared" si="5"/>
        <v>9375</v>
      </c>
      <c r="D134">
        <f t="shared" si="6"/>
        <v>6750</v>
      </c>
    </row>
    <row r="135" spans="2:4">
      <c r="B135">
        <v>76</v>
      </c>
      <c r="C135">
        <f t="shared" si="5"/>
        <v>9420</v>
      </c>
      <c r="D135">
        <f t="shared" si="6"/>
        <v>6840</v>
      </c>
    </row>
    <row r="136" spans="2:4">
      <c r="B136">
        <v>77</v>
      </c>
      <c r="C136">
        <f t="shared" si="5"/>
        <v>9465</v>
      </c>
      <c r="D136">
        <f t="shared" si="6"/>
        <v>6930</v>
      </c>
    </row>
    <row r="137" spans="2:4">
      <c r="B137">
        <v>78</v>
      </c>
      <c r="C137">
        <f t="shared" si="5"/>
        <v>9510</v>
      </c>
      <c r="D137">
        <f t="shared" si="6"/>
        <v>7020</v>
      </c>
    </row>
    <row r="138" spans="2:4">
      <c r="B138">
        <v>79</v>
      </c>
      <c r="C138">
        <f t="shared" si="5"/>
        <v>9555</v>
      </c>
      <c r="D138">
        <f t="shared" si="6"/>
        <v>7110</v>
      </c>
    </row>
    <row r="139" spans="2:4">
      <c r="B139">
        <v>80</v>
      </c>
      <c r="C139">
        <f t="shared" si="5"/>
        <v>9600</v>
      </c>
      <c r="D139">
        <f t="shared" si="6"/>
        <v>7200</v>
      </c>
    </row>
    <row r="140" spans="2:4">
      <c r="B140">
        <v>81</v>
      </c>
      <c r="C140">
        <f t="shared" si="5"/>
        <v>9645</v>
      </c>
      <c r="D140">
        <f t="shared" si="6"/>
        <v>7290</v>
      </c>
    </row>
    <row r="141" spans="2:4">
      <c r="B141">
        <v>82</v>
      </c>
      <c r="C141">
        <f t="shared" si="5"/>
        <v>9690</v>
      </c>
      <c r="D141">
        <f t="shared" si="6"/>
        <v>7380</v>
      </c>
    </row>
    <row r="142" spans="2:4">
      <c r="B142">
        <v>83</v>
      </c>
      <c r="C142">
        <f t="shared" si="5"/>
        <v>9735</v>
      </c>
      <c r="D142">
        <f t="shared" si="6"/>
        <v>7470</v>
      </c>
    </row>
    <row r="143" spans="2:4">
      <c r="B143">
        <v>84</v>
      </c>
      <c r="C143">
        <f t="shared" si="5"/>
        <v>9780</v>
      </c>
      <c r="D143">
        <f t="shared" si="6"/>
        <v>7560</v>
      </c>
    </row>
    <row r="144" spans="2:4">
      <c r="B144">
        <v>85</v>
      </c>
      <c r="C144">
        <f t="shared" si="5"/>
        <v>9825</v>
      </c>
      <c r="D144">
        <f t="shared" si="6"/>
        <v>7650</v>
      </c>
    </row>
    <row r="145" spans="2:4">
      <c r="B145">
        <v>86</v>
      </c>
      <c r="C145">
        <f t="shared" si="5"/>
        <v>9870</v>
      </c>
      <c r="D145">
        <f t="shared" si="6"/>
        <v>7740</v>
      </c>
    </row>
    <row r="146" spans="2:4">
      <c r="B146">
        <v>87</v>
      </c>
      <c r="C146">
        <f t="shared" si="5"/>
        <v>9915</v>
      </c>
      <c r="D146">
        <f t="shared" si="6"/>
        <v>7830</v>
      </c>
    </row>
    <row r="147" spans="2:4">
      <c r="B147">
        <v>88</v>
      </c>
      <c r="C147">
        <f t="shared" si="5"/>
        <v>9960</v>
      </c>
      <c r="D147">
        <f t="shared" si="6"/>
        <v>7920</v>
      </c>
    </row>
    <row r="148" spans="2:4">
      <c r="B148">
        <v>89</v>
      </c>
      <c r="C148">
        <f t="shared" si="5"/>
        <v>10005</v>
      </c>
      <c r="D148">
        <f t="shared" si="6"/>
        <v>8010</v>
      </c>
    </row>
    <row r="149" spans="2:4">
      <c r="B149">
        <v>90</v>
      </c>
      <c r="C149">
        <f t="shared" si="5"/>
        <v>10050</v>
      </c>
      <c r="D149">
        <f t="shared" si="6"/>
        <v>8100</v>
      </c>
    </row>
    <row r="150" spans="2:4">
      <c r="B150">
        <v>91</v>
      </c>
      <c r="C150">
        <f t="shared" si="5"/>
        <v>10095</v>
      </c>
      <c r="D150">
        <f t="shared" si="6"/>
        <v>8190</v>
      </c>
    </row>
    <row r="151" spans="2:4">
      <c r="B151">
        <v>92</v>
      </c>
      <c r="C151">
        <f t="shared" si="5"/>
        <v>10140</v>
      </c>
      <c r="D151">
        <f t="shared" si="6"/>
        <v>8280</v>
      </c>
    </row>
    <row r="152" spans="2:4">
      <c r="B152">
        <v>93</v>
      </c>
      <c r="C152">
        <f t="shared" si="5"/>
        <v>10185</v>
      </c>
      <c r="D152">
        <f t="shared" si="6"/>
        <v>8370</v>
      </c>
    </row>
    <row r="153" spans="2:4">
      <c r="B153">
        <v>94</v>
      </c>
      <c r="C153">
        <f t="shared" si="5"/>
        <v>10230</v>
      </c>
      <c r="D153">
        <f t="shared" si="6"/>
        <v>8460</v>
      </c>
    </row>
    <row r="154" spans="2:4">
      <c r="B154">
        <v>95</v>
      </c>
      <c r="C154">
        <f t="shared" si="5"/>
        <v>10275</v>
      </c>
      <c r="D154">
        <f t="shared" si="6"/>
        <v>8550</v>
      </c>
    </row>
    <row r="155" spans="2:4">
      <c r="B155">
        <v>96</v>
      </c>
      <c r="C155">
        <f t="shared" si="5"/>
        <v>10320</v>
      </c>
      <c r="D155">
        <f t="shared" si="6"/>
        <v>8640</v>
      </c>
    </row>
    <row r="156" spans="2:4">
      <c r="B156">
        <v>97</v>
      </c>
      <c r="C156">
        <f t="shared" si="5"/>
        <v>10365</v>
      </c>
      <c r="D156">
        <f t="shared" si="6"/>
        <v>8730</v>
      </c>
    </row>
    <row r="157" spans="2:4">
      <c r="B157">
        <v>98</v>
      </c>
      <c r="C157">
        <f t="shared" si="5"/>
        <v>10410</v>
      </c>
      <c r="D157">
        <f t="shared" si="6"/>
        <v>8820</v>
      </c>
    </row>
    <row r="158" spans="2:4">
      <c r="B158">
        <v>99</v>
      </c>
      <c r="C158">
        <f t="shared" si="5"/>
        <v>10455</v>
      </c>
      <c r="D158">
        <f t="shared" si="6"/>
        <v>8910</v>
      </c>
    </row>
    <row r="159" spans="2:4">
      <c r="B159">
        <v>100</v>
      </c>
      <c r="C159">
        <f t="shared" si="5"/>
        <v>10500</v>
      </c>
      <c r="D159">
        <f t="shared" si="6"/>
        <v>9000</v>
      </c>
    </row>
    <row r="160" spans="2:4">
      <c r="B160">
        <v>101</v>
      </c>
      <c r="C160">
        <f t="shared" si="5"/>
        <v>10545</v>
      </c>
      <c r="D160">
        <f t="shared" si="6"/>
        <v>9090</v>
      </c>
    </row>
    <row r="161" spans="2:4">
      <c r="B161">
        <v>102</v>
      </c>
      <c r="C161">
        <f t="shared" si="5"/>
        <v>10590</v>
      </c>
      <c r="D161">
        <f t="shared" si="6"/>
        <v>9180</v>
      </c>
    </row>
    <row r="162" spans="2:4">
      <c r="B162">
        <v>103</v>
      </c>
      <c r="C162">
        <f t="shared" si="5"/>
        <v>10635</v>
      </c>
      <c r="D162">
        <f t="shared" si="6"/>
        <v>9270</v>
      </c>
    </row>
    <row r="163" spans="2:4">
      <c r="B163">
        <v>104</v>
      </c>
      <c r="C163">
        <f t="shared" si="5"/>
        <v>10680</v>
      </c>
      <c r="D163">
        <f t="shared" si="6"/>
        <v>9360</v>
      </c>
    </row>
    <row r="164" spans="2:4">
      <c r="B164">
        <v>105</v>
      </c>
      <c r="C164">
        <f t="shared" si="5"/>
        <v>10725</v>
      </c>
      <c r="D164">
        <f t="shared" si="6"/>
        <v>9450</v>
      </c>
    </row>
    <row r="165" spans="2:4">
      <c r="B165">
        <v>106</v>
      </c>
      <c r="C165">
        <f t="shared" si="5"/>
        <v>10770</v>
      </c>
      <c r="D165">
        <f t="shared" si="6"/>
        <v>9540</v>
      </c>
    </row>
    <row r="166" spans="2:4">
      <c r="B166">
        <v>107</v>
      </c>
      <c r="C166">
        <f t="shared" si="5"/>
        <v>10815</v>
      </c>
      <c r="D166">
        <f t="shared" si="6"/>
        <v>9630</v>
      </c>
    </row>
    <row r="167" spans="2:4">
      <c r="B167">
        <v>108</v>
      </c>
      <c r="C167">
        <f t="shared" si="5"/>
        <v>10860</v>
      </c>
      <c r="D167">
        <f t="shared" si="6"/>
        <v>9720</v>
      </c>
    </row>
    <row r="168" spans="2:4">
      <c r="B168">
        <v>109</v>
      </c>
      <c r="C168">
        <f t="shared" si="5"/>
        <v>10905</v>
      </c>
      <c r="D168">
        <f t="shared" si="6"/>
        <v>9810</v>
      </c>
    </row>
    <row r="169" spans="2:4">
      <c r="B169">
        <v>110</v>
      </c>
      <c r="C169">
        <f t="shared" si="5"/>
        <v>10950</v>
      </c>
      <c r="D169">
        <f t="shared" si="6"/>
        <v>9900</v>
      </c>
    </row>
    <row r="170" spans="2:4">
      <c r="B170">
        <v>111</v>
      </c>
      <c r="C170">
        <f t="shared" si="5"/>
        <v>10995</v>
      </c>
      <c r="D170">
        <f t="shared" si="6"/>
        <v>9990</v>
      </c>
    </row>
    <row r="171" spans="2:4">
      <c r="B171">
        <v>112</v>
      </c>
      <c r="C171">
        <f t="shared" si="5"/>
        <v>11040</v>
      </c>
      <c r="D171">
        <f t="shared" si="6"/>
        <v>10080</v>
      </c>
    </row>
    <row r="172" spans="2:4">
      <c r="B172">
        <v>113</v>
      </c>
      <c r="C172">
        <f t="shared" si="5"/>
        <v>11085</v>
      </c>
      <c r="D172">
        <f t="shared" si="6"/>
        <v>10170</v>
      </c>
    </row>
    <row r="173" spans="2:4">
      <c r="B173">
        <v>114</v>
      </c>
      <c r="C173">
        <f t="shared" si="5"/>
        <v>11130</v>
      </c>
      <c r="D173">
        <f t="shared" si="6"/>
        <v>10260</v>
      </c>
    </row>
    <row r="174" spans="2:4">
      <c r="B174">
        <v>115</v>
      </c>
      <c r="C174">
        <f t="shared" si="5"/>
        <v>11175</v>
      </c>
      <c r="D174">
        <f t="shared" si="6"/>
        <v>10350</v>
      </c>
    </row>
    <row r="175" spans="2:4">
      <c r="B175">
        <v>116</v>
      </c>
      <c r="C175">
        <f t="shared" si="5"/>
        <v>11220</v>
      </c>
      <c r="D175">
        <f t="shared" si="6"/>
        <v>10440</v>
      </c>
    </row>
    <row r="176" spans="2:4">
      <c r="B176">
        <v>117</v>
      </c>
      <c r="C176">
        <f t="shared" si="5"/>
        <v>11265</v>
      </c>
      <c r="D176">
        <f t="shared" si="6"/>
        <v>10530</v>
      </c>
    </row>
    <row r="177" spans="2:4">
      <c r="B177">
        <v>118</v>
      </c>
      <c r="C177">
        <f t="shared" si="5"/>
        <v>11310</v>
      </c>
      <c r="D177">
        <f t="shared" si="6"/>
        <v>10620</v>
      </c>
    </row>
    <row r="178" spans="2:4">
      <c r="B178">
        <v>119</v>
      </c>
      <c r="C178">
        <f t="shared" si="5"/>
        <v>11355</v>
      </c>
      <c r="D178">
        <f t="shared" si="6"/>
        <v>10710</v>
      </c>
    </row>
    <row r="179" spans="2:4">
      <c r="B179">
        <v>120</v>
      </c>
      <c r="C179">
        <f t="shared" si="5"/>
        <v>11400</v>
      </c>
      <c r="D179">
        <f t="shared" si="6"/>
        <v>10800</v>
      </c>
    </row>
    <row r="180" spans="2:4">
      <c r="B180">
        <v>121</v>
      </c>
      <c r="C180">
        <f t="shared" si="5"/>
        <v>11445</v>
      </c>
      <c r="D180">
        <f t="shared" si="6"/>
        <v>10890</v>
      </c>
    </row>
    <row r="181" spans="2:4">
      <c r="B181">
        <v>122</v>
      </c>
      <c r="C181">
        <f t="shared" si="5"/>
        <v>11490</v>
      </c>
      <c r="D181">
        <f t="shared" si="6"/>
        <v>10980</v>
      </c>
    </row>
    <row r="182" spans="2:4">
      <c r="B182">
        <v>123</v>
      </c>
      <c r="C182">
        <f t="shared" si="5"/>
        <v>11535</v>
      </c>
      <c r="D182">
        <f t="shared" si="6"/>
        <v>11070</v>
      </c>
    </row>
    <row r="183" spans="2:4">
      <c r="B183">
        <v>124</v>
      </c>
      <c r="C183">
        <f t="shared" si="5"/>
        <v>11580</v>
      </c>
      <c r="D183">
        <f t="shared" si="6"/>
        <v>11160</v>
      </c>
    </row>
    <row r="184" spans="2:4">
      <c r="B184">
        <v>125</v>
      </c>
      <c r="C184">
        <f t="shared" si="5"/>
        <v>11625</v>
      </c>
      <c r="D184">
        <f t="shared" si="6"/>
        <v>11250</v>
      </c>
    </row>
    <row r="185" spans="2:4">
      <c r="B185">
        <v>126</v>
      </c>
      <c r="C185">
        <f t="shared" si="5"/>
        <v>11670</v>
      </c>
      <c r="D185">
        <f t="shared" si="6"/>
        <v>11340</v>
      </c>
    </row>
    <row r="186" spans="2:4">
      <c r="B186">
        <v>127</v>
      </c>
      <c r="C186">
        <f t="shared" si="5"/>
        <v>11715</v>
      </c>
      <c r="D186">
        <f t="shared" si="6"/>
        <v>11430</v>
      </c>
    </row>
    <row r="187" spans="2:4">
      <c r="B187">
        <v>128</v>
      </c>
      <c r="C187">
        <f t="shared" si="5"/>
        <v>11760</v>
      </c>
      <c r="D187">
        <f t="shared" si="6"/>
        <v>11520</v>
      </c>
    </row>
    <row r="188" spans="2:4">
      <c r="B188">
        <v>129</v>
      </c>
      <c r="C188">
        <f t="shared" ref="C188:C219" si="7">B188*$B$46+$B$47</f>
        <v>11805</v>
      </c>
      <c r="D188">
        <f t="shared" ref="D188:D199" si="8">B188*$B$45</f>
        <v>11610</v>
      </c>
    </row>
    <row r="189" spans="2:4">
      <c r="B189">
        <v>130</v>
      </c>
      <c r="C189">
        <f t="shared" si="7"/>
        <v>11850</v>
      </c>
      <c r="D189">
        <f t="shared" si="8"/>
        <v>11700</v>
      </c>
    </row>
    <row r="190" spans="2:4">
      <c r="B190">
        <v>131</v>
      </c>
      <c r="C190">
        <f t="shared" si="7"/>
        <v>11895</v>
      </c>
      <c r="D190">
        <f t="shared" si="8"/>
        <v>11790</v>
      </c>
    </row>
    <row r="191" spans="2:4">
      <c r="B191">
        <v>132</v>
      </c>
      <c r="C191">
        <f t="shared" si="7"/>
        <v>11940</v>
      </c>
      <c r="D191">
        <f t="shared" si="8"/>
        <v>11880</v>
      </c>
    </row>
    <row r="192" spans="2:4">
      <c r="B192">
        <v>133</v>
      </c>
      <c r="C192">
        <f t="shared" si="7"/>
        <v>11985</v>
      </c>
      <c r="D192">
        <f t="shared" si="8"/>
        <v>11970</v>
      </c>
    </row>
    <row r="193" spans="2:4">
      <c r="B193">
        <v>134</v>
      </c>
      <c r="C193">
        <f t="shared" si="7"/>
        <v>12030</v>
      </c>
      <c r="D193">
        <f t="shared" si="8"/>
        <v>12060</v>
      </c>
    </row>
    <row r="194" spans="2:4">
      <c r="B194">
        <v>135</v>
      </c>
      <c r="C194">
        <f t="shared" si="7"/>
        <v>12075</v>
      </c>
      <c r="D194">
        <f t="shared" si="8"/>
        <v>12150</v>
      </c>
    </row>
    <row r="195" spans="2:4">
      <c r="B195">
        <v>136</v>
      </c>
      <c r="C195">
        <f t="shared" si="7"/>
        <v>12120</v>
      </c>
      <c r="D195">
        <f t="shared" si="8"/>
        <v>12240</v>
      </c>
    </row>
    <row r="196" spans="2:4">
      <c r="B196">
        <v>137</v>
      </c>
      <c r="C196">
        <f t="shared" si="7"/>
        <v>12165</v>
      </c>
      <c r="D196">
        <f t="shared" si="8"/>
        <v>12330</v>
      </c>
    </row>
    <row r="197" spans="2:4">
      <c r="B197">
        <v>138</v>
      </c>
      <c r="C197">
        <f t="shared" si="7"/>
        <v>12210</v>
      </c>
      <c r="D197">
        <f t="shared" si="8"/>
        <v>12420</v>
      </c>
    </row>
    <row r="198" spans="2:4">
      <c r="B198">
        <v>139</v>
      </c>
      <c r="C198">
        <f t="shared" si="7"/>
        <v>12255</v>
      </c>
      <c r="D198">
        <f t="shared" si="8"/>
        <v>12510</v>
      </c>
    </row>
    <row r="199" spans="2:4">
      <c r="B199">
        <v>140</v>
      </c>
      <c r="C199">
        <f t="shared" si="7"/>
        <v>12300</v>
      </c>
      <c r="D199">
        <f t="shared" si="8"/>
        <v>12600</v>
      </c>
    </row>
    <row r="200" spans="2:4">
      <c r="B200">
        <v>141</v>
      </c>
      <c r="C200">
        <f t="shared" si="7"/>
        <v>12345</v>
      </c>
      <c r="D200">
        <f t="shared" ref="D200:D208" si="9">B200*$B$45</f>
        <v>12690</v>
      </c>
    </row>
    <row r="201" spans="2:4">
      <c r="B201">
        <v>142</v>
      </c>
      <c r="C201">
        <f t="shared" si="7"/>
        <v>12390</v>
      </c>
      <c r="D201">
        <f t="shared" si="9"/>
        <v>12780</v>
      </c>
    </row>
    <row r="202" spans="2:4">
      <c r="B202">
        <v>143</v>
      </c>
      <c r="C202">
        <f t="shared" si="7"/>
        <v>12435</v>
      </c>
      <c r="D202">
        <f t="shared" si="9"/>
        <v>12870</v>
      </c>
    </row>
    <row r="203" spans="2:4">
      <c r="B203">
        <v>144</v>
      </c>
      <c r="C203">
        <f t="shared" si="7"/>
        <v>12480</v>
      </c>
      <c r="D203">
        <f t="shared" si="9"/>
        <v>12960</v>
      </c>
    </row>
    <row r="204" spans="2:4">
      <c r="B204">
        <v>145</v>
      </c>
      <c r="C204">
        <f t="shared" si="7"/>
        <v>12525</v>
      </c>
      <c r="D204">
        <f t="shared" si="9"/>
        <v>13050</v>
      </c>
    </row>
    <row r="205" spans="2:4">
      <c r="B205">
        <v>146</v>
      </c>
      <c r="C205">
        <f t="shared" si="7"/>
        <v>12570</v>
      </c>
      <c r="D205">
        <f t="shared" si="9"/>
        <v>13140</v>
      </c>
    </row>
    <row r="206" spans="2:4">
      <c r="B206">
        <v>147</v>
      </c>
      <c r="C206">
        <f t="shared" si="7"/>
        <v>12615</v>
      </c>
      <c r="D206">
        <f t="shared" si="9"/>
        <v>13230</v>
      </c>
    </row>
    <row r="207" spans="2:4">
      <c r="B207">
        <v>148</v>
      </c>
      <c r="C207">
        <f t="shared" si="7"/>
        <v>12660</v>
      </c>
      <c r="D207">
        <f t="shared" si="9"/>
        <v>13320</v>
      </c>
    </row>
    <row r="208" spans="2:4">
      <c r="B208">
        <v>149</v>
      </c>
      <c r="C208">
        <f t="shared" si="7"/>
        <v>12705</v>
      </c>
      <c r="D208">
        <f t="shared" si="9"/>
        <v>13410</v>
      </c>
    </row>
    <row r="209" spans="2:4">
      <c r="B209">
        <v>150</v>
      </c>
      <c r="C209">
        <f t="shared" si="7"/>
        <v>12750</v>
      </c>
      <c r="D209">
        <f t="shared" ref="D209:D219" si="10">B209*$B$45</f>
        <v>13500</v>
      </c>
    </row>
    <row r="210" spans="2:4">
      <c r="B210">
        <v>151</v>
      </c>
      <c r="C210">
        <f t="shared" si="7"/>
        <v>12795</v>
      </c>
      <c r="D210">
        <f t="shared" si="10"/>
        <v>13590</v>
      </c>
    </row>
    <row r="211" spans="2:4">
      <c r="B211">
        <v>152</v>
      </c>
      <c r="C211">
        <f t="shared" si="7"/>
        <v>12840</v>
      </c>
      <c r="D211">
        <f t="shared" si="10"/>
        <v>13680</v>
      </c>
    </row>
    <row r="212" spans="2:4">
      <c r="B212">
        <v>153</v>
      </c>
      <c r="C212">
        <f t="shared" si="7"/>
        <v>12885</v>
      </c>
      <c r="D212">
        <f t="shared" si="10"/>
        <v>13770</v>
      </c>
    </row>
    <row r="213" spans="2:4">
      <c r="B213">
        <v>154</v>
      </c>
      <c r="C213">
        <f t="shared" si="7"/>
        <v>12930</v>
      </c>
      <c r="D213">
        <f t="shared" si="10"/>
        <v>13860</v>
      </c>
    </row>
    <row r="214" spans="2:4">
      <c r="B214">
        <v>155</v>
      </c>
      <c r="C214">
        <f t="shared" si="7"/>
        <v>12975</v>
      </c>
      <c r="D214">
        <f t="shared" si="10"/>
        <v>13950</v>
      </c>
    </row>
    <row r="215" spans="2:4">
      <c r="B215">
        <v>156</v>
      </c>
      <c r="C215">
        <f t="shared" si="7"/>
        <v>13020</v>
      </c>
      <c r="D215">
        <f t="shared" si="10"/>
        <v>14040</v>
      </c>
    </row>
    <row r="216" spans="2:4">
      <c r="B216">
        <v>157</v>
      </c>
      <c r="C216">
        <f t="shared" si="7"/>
        <v>13065</v>
      </c>
      <c r="D216">
        <f t="shared" si="10"/>
        <v>14130</v>
      </c>
    </row>
    <row r="217" spans="2:4">
      <c r="B217">
        <v>158</v>
      </c>
      <c r="C217">
        <f t="shared" si="7"/>
        <v>13110</v>
      </c>
      <c r="D217">
        <f t="shared" si="10"/>
        <v>14220</v>
      </c>
    </row>
    <row r="218" spans="2:4">
      <c r="B218">
        <v>159</v>
      </c>
      <c r="C218">
        <f t="shared" si="7"/>
        <v>13155</v>
      </c>
      <c r="D218">
        <f t="shared" si="10"/>
        <v>14310</v>
      </c>
    </row>
    <row r="219" spans="2:4">
      <c r="B219">
        <v>160</v>
      </c>
      <c r="C219">
        <f t="shared" si="7"/>
        <v>13200</v>
      </c>
      <c r="D219">
        <f t="shared" si="10"/>
        <v>14400</v>
      </c>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dimension ref="A1:L40"/>
  <sheetViews>
    <sheetView workbookViewId="0"/>
  </sheetViews>
  <sheetFormatPr defaultRowHeight="15"/>
  <cols>
    <col min="1" max="1" width="14.7109375" style="1" customWidth="1"/>
    <col min="2" max="2" width="9.140625" style="1"/>
    <col min="3" max="3" width="13.28515625" style="1" customWidth="1"/>
    <col min="4" max="12" width="9.140625" style="1"/>
  </cols>
  <sheetData>
    <row r="1" spans="1:3">
      <c r="A1" s="1" t="s">
        <v>14</v>
      </c>
      <c r="B1" s="1" t="s">
        <v>6</v>
      </c>
      <c r="C1" s="1" t="s">
        <v>120</v>
      </c>
    </row>
    <row r="2" spans="1:3">
      <c r="A2" s="1">
        <v>1</v>
      </c>
      <c r="B2" s="1">
        <v>77</v>
      </c>
    </row>
    <row r="3" spans="1:3">
      <c r="A3" s="1">
        <v>2</v>
      </c>
      <c r="B3" s="1">
        <v>80</v>
      </c>
    </row>
    <row r="4" spans="1:3">
      <c r="A4" s="1">
        <v>3</v>
      </c>
      <c r="B4" s="1">
        <v>38</v>
      </c>
    </row>
    <row r="5" spans="1:3">
      <c r="A5" s="1">
        <v>4</v>
      </c>
      <c r="B5" s="1">
        <v>94</v>
      </c>
    </row>
    <row r="6" spans="1:3">
      <c r="A6" s="1">
        <v>5</v>
      </c>
      <c r="B6" s="1">
        <v>28</v>
      </c>
    </row>
    <row r="7" spans="1:3">
      <c r="A7" s="1">
        <v>6</v>
      </c>
      <c r="B7" s="1">
        <v>26</v>
      </c>
    </row>
    <row r="8" spans="1:3">
      <c r="A8" s="1">
        <v>7</v>
      </c>
      <c r="B8" s="1">
        <v>66</v>
      </c>
    </row>
    <row r="9" spans="1:3">
      <c r="A9" s="1">
        <v>8</v>
      </c>
      <c r="B9" s="1">
        <v>51</v>
      </c>
    </row>
    <row r="10" spans="1:3">
      <c r="A10" s="1">
        <v>9</v>
      </c>
      <c r="B10" s="1">
        <v>79</v>
      </c>
    </row>
    <row r="11" spans="1:3">
      <c r="A11" s="1">
        <v>10</v>
      </c>
      <c r="B11" s="1">
        <v>36</v>
      </c>
    </row>
    <row r="12" spans="1:3">
      <c r="A12" s="1">
        <v>11</v>
      </c>
    </row>
    <row r="13" spans="1:3">
      <c r="A13" s="1">
        <v>12</v>
      </c>
    </row>
    <row r="14" spans="1:3">
      <c r="A14" s="1">
        <v>13</v>
      </c>
    </row>
    <row r="16" spans="1:3">
      <c r="A16" s="1" t="s">
        <v>121</v>
      </c>
    </row>
    <row r="17" spans="1:5">
      <c r="A17" s="1" t="s">
        <v>122</v>
      </c>
    </row>
    <row r="18" spans="1:5">
      <c r="A18" s="1" t="s">
        <v>118</v>
      </c>
    </row>
    <row r="19" spans="1:5">
      <c r="A19" s="1" t="s">
        <v>123</v>
      </c>
    </row>
    <row r="21" spans="1:5">
      <c r="A21" s="1" t="s">
        <v>14</v>
      </c>
      <c r="B21" s="1" t="s">
        <v>6</v>
      </c>
      <c r="C21" s="1" t="s">
        <v>120</v>
      </c>
      <c r="D21" s="1" t="s">
        <v>124</v>
      </c>
      <c r="E21" s="1" t="s">
        <v>119</v>
      </c>
    </row>
    <row r="22" spans="1:5">
      <c r="A22" s="1">
        <v>1</v>
      </c>
      <c r="B22" s="1">
        <v>77</v>
      </c>
    </row>
    <row r="23" spans="1:5">
      <c r="A23" s="1">
        <v>2</v>
      </c>
      <c r="B23" s="1">
        <v>80</v>
      </c>
    </row>
    <row r="24" spans="1:5">
      <c r="A24" s="1">
        <v>3</v>
      </c>
      <c r="B24" s="1">
        <v>38</v>
      </c>
    </row>
    <row r="25" spans="1:5">
      <c r="A25" s="1">
        <v>4</v>
      </c>
      <c r="B25" s="1">
        <v>94</v>
      </c>
      <c r="C25" s="39">
        <f>AVERAGE(B22:B24)</f>
        <v>65</v>
      </c>
      <c r="D25" s="39">
        <f>ABS(B25-C25)</f>
        <v>29</v>
      </c>
      <c r="E25" s="40">
        <f>ABS(D25/B25)</f>
        <v>0.30851063829787234</v>
      </c>
    </row>
    <row r="26" spans="1:5">
      <c r="A26" s="1">
        <v>5</v>
      </c>
      <c r="B26" s="1">
        <v>28</v>
      </c>
      <c r="C26" s="39">
        <f t="shared" ref="C26:C31" si="0">AVERAGE(B23:B25)</f>
        <v>70.666666666666671</v>
      </c>
      <c r="D26" s="39">
        <f t="shared" ref="D26:D31" si="1">ABS(B26-C26)</f>
        <v>42.666666666666671</v>
      </c>
      <c r="E26" s="40">
        <f t="shared" ref="E26:E31" si="2">ABS(D26/B26)</f>
        <v>1.5238095238095239</v>
      </c>
    </row>
    <row r="27" spans="1:5">
      <c r="A27" s="1">
        <v>6</v>
      </c>
      <c r="B27" s="1">
        <v>26</v>
      </c>
      <c r="C27" s="39">
        <f t="shared" si="0"/>
        <v>53.333333333333336</v>
      </c>
      <c r="D27" s="39">
        <f t="shared" si="1"/>
        <v>27.333333333333336</v>
      </c>
      <c r="E27" s="40">
        <f t="shared" si="2"/>
        <v>1.0512820512820513</v>
      </c>
    </row>
    <row r="28" spans="1:5">
      <c r="A28" s="1">
        <v>7</v>
      </c>
      <c r="B28" s="1">
        <v>66</v>
      </c>
      <c r="C28" s="39">
        <f t="shared" si="0"/>
        <v>49.333333333333336</v>
      </c>
      <c r="D28" s="39">
        <f t="shared" si="1"/>
        <v>16.666666666666664</v>
      </c>
      <c r="E28" s="40">
        <f t="shared" si="2"/>
        <v>0.25252525252525249</v>
      </c>
    </row>
    <row r="29" spans="1:5">
      <c r="A29" s="1">
        <v>8</v>
      </c>
      <c r="B29" s="1">
        <v>51</v>
      </c>
      <c r="C29" s="39">
        <f t="shared" si="0"/>
        <v>40</v>
      </c>
      <c r="D29" s="39">
        <f t="shared" si="1"/>
        <v>11</v>
      </c>
      <c r="E29" s="40">
        <f t="shared" si="2"/>
        <v>0.21568627450980393</v>
      </c>
    </row>
    <row r="30" spans="1:5">
      <c r="A30" s="1">
        <v>9</v>
      </c>
      <c r="B30" s="1">
        <v>79</v>
      </c>
      <c r="C30" s="39">
        <f t="shared" si="0"/>
        <v>47.666666666666664</v>
      </c>
      <c r="D30" s="39">
        <f t="shared" si="1"/>
        <v>31.333333333333336</v>
      </c>
      <c r="E30" s="40">
        <f t="shared" si="2"/>
        <v>0.3966244725738397</v>
      </c>
    </row>
    <row r="31" spans="1:5">
      <c r="A31" s="1">
        <v>10</v>
      </c>
      <c r="B31" s="1">
        <v>36</v>
      </c>
      <c r="C31" s="39">
        <f t="shared" si="0"/>
        <v>65.333333333333329</v>
      </c>
      <c r="D31" s="39">
        <f t="shared" si="1"/>
        <v>29.333333333333329</v>
      </c>
      <c r="E31" s="40">
        <f t="shared" si="2"/>
        <v>0.81481481481481466</v>
      </c>
    </row>
    <row r="32" spans="1:5">
      <c r="A32" s="1">
        <v>11</v>
      </c>
      <c r="C32" s="39">
        <f>AVERAGE(B29:B31)</f>
        <v>55.333333333333336</v>
      </c>
    </row>
    <row r="33" spans="1:5">
      <c r="A33" s="1">
        <v>12</v>
      </c>
      <c r="C33" s="39">
        <f>AVERAGE(B30:B31,C32)</f>
        <v>56.777777777777779</v>
      </c>
    </row>
    <row r="34" spans="1:5">
      <c r="A34" s="1">
        <v>13</v>
      </c>
      <c r="C34" s="39">
        <f>AVERAGE(B31,C32:C33)</f>
        <v>49.370370370370374</v>
      </c>
    </row>
    <row r="35" spans="1:5">
      <c r="C35" s="39"/>
    </row>
    <row r="36" spans="1:5">
      <c r="A36" s="1" t="s">
        <v>121</v>
      </c>
      <c r="C36" s="39">
        <f>SUMXMY2(B25:B31,C25:C31)</f>
        <v>5649.5555555555566</v>
      </c>
    </row>
    <row r="37" spans="1:5">
      <c r="A37" s="1" t="s">
        <v>122</v>
      </c>
      <c r="C37" s="39">
        <f>COUNT(B25:B31)</f>
        <v>7</v>
      </c>
      <c r="D37" s="1" t="s">
        <v>125</v>
      </c>
      <c r="E37" s="1" t="s">
        <v>126</v>
      </c>
    </row>
    <row r="38" spans="1:5">
      <c r="A38" s="1" t="s">
        <v>118</v>
      </c>
      <c r="C38" s="39">
        <f>SUMXMY2(B25:B31,C25:C31)/COUNT(B25:B31)</f>
        <v>807.07936507936518</v>
      </c>
      <c r="D38" s="39">
        <f>AVERAGE(D25:D31)</f>
        <v>26.761904761904759</v>
      </c>
      <c r="E38" s="40">
        <f>AVERAGE(E25:E31)</f>
        <v>0.65189328968759408</v>
      </c>
    </row>
    <row r="39" spans="1:5">
      <c r="A39" s="1" t="s">
        <v>123</v>
      </c>
      <c r="C39" s="39">
        <f>C36/C37</f>
        <v>807.07936507936518</v>
      </c>
    </row>
    <row r="40" spans="1:5">
      <c r="A40" s="1" t="s">
        <v>277</v>
      </c>
      <c r="C40" s="39">
        <f>SQRT(C38)</f>
        <v>28.409142279895836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36"/>
  <sheetViews>
    <sheetView topLeftCell="A16" workbookViewId="0">
      <selection activeCell="A16" sqref="A16"/>
    </sheetView>
  </sheetViews>
  <sheetFormatPr defaultRowHeight="15"/>
  <cols>
    <col min="1" max="1" width="10.140625" style="1" customWidth="1"/>
    <col min="2" max="2" width="10" style="1" customWidth="1"/>
    <col min="3" max="3" width="10.42578125" style="1" customWidth="1"/>
    <col min="4" max="16384" width="9.140625" style="1"/>
  </cols>
  <sheetData>
    <row r="1" spans="1:7">
      <c r="A1" s="1" t="s">
        <v>14</v>
      </c>
      <c r="B1" s="1" t="s">
        <v>6</v>
      </c>
      <c r="G1" s="9" t="s">
        <v>1</v>
      </c>
    </row>
    <row r="2" spans="1:7">
      <c r="A2" s="1">
        <v>1</v>
      </c>
      <c r="B2" s="1">
        <v>77</v>
      </c>
      <c r="F2" s="9" t="s">
        <v>4</v>
      </c>
      <c r="G2" s="16">
        <v>0.2</v>
      </c>
    </row>
    <row r="3" spans="1:7">
      <c r="A3" s="1">
        <v>2</v>
      </c>
      <c r="B3" s="1">
        <v>80</v>
      </c>
      <c r="F3" s="9" t="s">
        <v>3</v>
      </c>
      <c r="G3" s="9">
        <v>0.3</v>
      </c>
    </row>
    <row r="4" spans="1:7">
      <c r="A4" s="1">
        <v>3</v>
      </c>
      <c r="B4" s="1">
        <v>38</v>
      </c>
      <c r="F4" s="9" t="s">
        <v>2</v>
      </c>
      <c r="G4" s="9">
        <v>0.5</v>
      </c>
    </row>
    <row r="5" spans="1:7">
      <c r="A5" s="1">
        <v>4</v>
      </c>
      <c r="B5" s="1">
        <v>94</v>
      </c>
      <c r="F5" s="4" t="s">
        <v>5</v>
      </c>
      <c r="G5" s="3">
        <f>SUM(G2:G4)</f>
        <v>1</v>
      </c>
    </row>
    <row r="6" spans="1:7">
      <c r="A6" s="1">
        <v>5</v>
      </c>
      <c r="B6" s="1">
        <v>28</v>
      </c>
    </row>
    <row r="7" spans="1:7">
      <c r="A7" s="1">
        <v>6</v>
      </c>
      <c r="B7" s="1">
        <v>26</v>
      </c>
      <c r="F7" s="41"/>
      <c r="G7" s="42"/>
    </row>
    <row r="8" spans="1:7">
      <c r="A8" s="1">
        <v>7</v>
      </c>
      <c r="B8" s="1">
        <v>66</v>
      </c>
    </row>
    <row r="9" spans="1:7">
      <c r="A9" s="1">
        <v>8</v>
      </c>
      <c r="B9" s="1">
        <v>51</v>
      </c>
    </row>
    <row r="10" spans="1:7">
      <c r="A10" s="1">
        <v>9</v>
      </c>
      <c r="B10" s="1">
        <v>79</v>
      </c>
    </row>
    <row r="11" spans="1:7">
      <c r="A11" s="1">
        <v>10</v>
      </c>
      <c r="B11" s="1">
        <v>36</v>
      </c>
    </row>
    <row r="12" spans="1:7">
      <c r="A12" s="1">
        <v>11</v>
      </c>
    </row>
    <row r="13" spans="1:7">
      <c r="A13" s="1">
        <v>12</v>
      </c>
    </row>
    <row r="14" spans="1:7">
      <c r="A14" s="1">
        <v>13</v>
      </c>
    </row>
    <row r="16" spans="1:7">
      <c r="A16" s="1" t="s">
        <v>118</v>
      </c>
    </row>
    <row r="21" spans="1:7">
      <c r="A21" s="1" t="s">
        <v>14</v>
      </c>
      <c r="B21" s="1" t="s">
        <v>6</v>
      </c>
      <c r="C21" s="1" t="s">
        <v>127</v>
      </c>
      <c r="G21" s="9" t="s">
        <v>1</v>
      </c>
    </row>
    <row r="22" spans="1:7">
      <c r="A22" s="1">
        <v>1</v>
      </c>
      <c r="B22" s="1">
        <v>77</v>
      </c>
      <c r="F22" s="9" t="s">
        <v>4</v>
      </c>
      <c r="G22" s="16">
        <v>0.2</v>
      </c>
    </row>
    <row r="23" spans="1:7">
      <c r="A23" s="1">
        <v>2</v>
      </c>
      <c r="B23" s="1">
        <v>80</v>
      </c>
      <c r="F23" s="9" t="s">
        <v>3</v>
      </c>
      <c r="G23" s="9">
        <v>0.3</v>
      </c>
    </row>
    <row r="24" spans="1:7">
      <c r="A24" s="1">
        <v>3</v>
      </c>
      <c r="B24" s="1">
        <v>38</v>
      </c>
      <c r="F24" s="9" t="s">
        <v>2</v>
      </c>
      <c r="G24" s="9">
        <v>0.5</v>
      </c>
    </row>
    <row r="25" spans="1:7">
      <c r="A25" s="1">
        <v>4</v>
      </c>
      <c r="B25" s="1">
        <v>94</v>
      </c>
      <c r="C25" s="39">
        <f>SUMPRODUCT($G$22:$G$24,B22:B24)</f>
        <v>58.4</v>
      </c>
      <c r="F25" s="4" t="s">
        <v>5</v>
      </c>
      <c r="G25" s="3">
        <f>SUM(G22:G24)</f>
        <v>1</v>
      </c>
    </row>
    <row r="26" spans="1:7">
      <c r="A26" s="1">
        <v>5</v>
      </c>
      <c r="B26" s="1">
        <v>28</v>
      </c>
      <c r="C26" s="39">
        <f t="shared" ref="C26:C32" si="0">SUMPRODUCT($G$22:$G$24,B23:B25)</f>
        <v>74.400000000000006</v>
      </c>
    </row>
    <row r="27" spans="1:7">
      <c r="A27" s="1">
        <v>6</v>
      </c>
      <c r="B27" s="1">
        <v>26</v>
      </c>
      <c r="C27" s="39">
        <f t="shared" si="0"/>
        <v>49.8</v>
      </c>
      <c r="F27" s="41"/>
      <c r="G27" s="42"/>
    </row>
    <row r="28" spans="1:7">
      <c r="A28" s="1">
        <v>7</v>
      </c>
      <c r="B28" s="1">
        <v>66</v>
      </c>
      <c r="C28" s="39">
        <f t="shared" si="0"/>
        <v>40.200000000000003</v>
      </c>
    </row>
    <row r="29" spans="1:7">
      <c r="A29" s="1">
        <v>8</v>
      </c>
      <c r="B29" s="1">
        <v>51</v>
      </c>
      <c r="C29" s="39">
        <f t="shared" si="0"/>
        <v>46.4</v>
      </c>
    </row>
    <row r="30" spans="1:7">
      <c r="A30" s="1">
        <v>9</v>
      </c>
      <c r="B30" s="1">
        <v>79</v>
      </c>
      <c r="C30" s="39">
        <f t="shared" si="0"/>
        <v>50.5</v>
      </c>
    </row>
    <row r="31" spans="1:7">
      <c r="A31" s="1">
        <v>10</v>
      </c>
      <c r="B31" s="1">
        <v>36</v>
      </c>
      <c r="C31" s="39">
        <f t="shared" si="0"/>
        <v>68</v>
      </c>
    </row>
    <row r="32" spans="1:7">
      <c r="A32" s="1">
        <v>11</v>
      </c>
      <c r="C32" s="39">
        <f t="shared" si="0"/>
        <v>51.9</v>
      </c>
    </row>
    <row r="33" spans="1:3">
      <c r="A33" s="1">
        <v>12</v>
      </c>
      <c r="C33" s="39">
        <f>SUMPRODUCT(G22:G23,B30:B31)+G24*C32</f>
        <v>52.55</v>
      </c>
    </row>
    <row r="34" spans="1:3">
      <c r="A34" s="1">
        <v>13</v>
      </c>
      <c r="C34" s="39">
        <f>G22*B31+SUMPRODUCT(G23:G24,C32:C33)</f>
        <v>49.045000000000002</v>
      </c>
    </row>
    <row r="36" spans="1:3">
      <c r="A36" s="1" t="s">
        <v>118</v>
      </c>
      <c r="C36" s="39">
        <f>SUMXMY2(B25:B31,C25:C31)/COUNT(B25:B31)</f>
        <v>929.97285714285704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36"/>
  <sheetViews>
    <sheetView workbookViewId="0"/>
  </sheetViews>
  <sheetFormatPr defaultRowHeight="15"/>
  <cols>
    <col min="1" max="16384" width="9.140625" style="1"/>
  </cols>
  <sheetData>
    <row r="1" spans="1:7">
      <c r="A1" s="1" t="s">
        <v>14</v>
      </c>
      <c r="B1" s="1" t="s">
        <v>6</v>
      </c>
    </row>
    <row r="2" spans="1:7">
      <c r="A2" s="1">
        <v>1</v>
      </c>
      <c r="B2" s="1">
        <v>77</v>
      </c>
      <c r="F2" s="11" t="s">
        <v>50</v>
      </c>
      <c r="G2" s="10">
        <v>0.25</v>
      </c>
    </row>
    <row r="3" spans="1:7">
      <c r="A3" s="1">
        <v>2</v>
      </c>
      <c r="B3" s="1">
        <v>80</v>
      </c>
    </row>
    <row r="4" spans="1:7">
      <c r="A4" s="1">
        <v>3</v>
      </c>
      <c r="B4" s="1">
        <v>38</v>
      </c>
    </row>
    <row r="5" spans="1:7">
      <c r="A5" s="1">
        <v>4</v>
      </c>
      <c r="B5" s="1">
        <v>94</v>
      </c>
    </row>
    <row r="6" spans="1:7">
      <c r="A6" s="1">
        <v>5</v>
      </c>
      <c r="B6" s="1">
        <v>28</v>
      </c>
    </row>
    <row r="7" spans="1:7">
      <c r="A7" s="1">
        <v>6</v>
      </c>
      <c r="B7" s="1">
        <v>26</v>
      </c>
    </row>
    <row r="8" spans="1:7">
      <c r="A8" s="1">
        <v>7</v>
      </c>
      <c r="B8" s="1">
        <v>66</v>
      </c>
    </row>
    <row r="9" spans="1:7">
      <c r="A9" s="1">
        <v>8</v>
      </c>
      <c r="B9" s="1">
        <v>51</v>
      </c>
    </row>
    <row r="10" spans="1:7">
      <c r="A10" s="1">
        <v>9</v>
      </c>
      <c r="B10" s="1">
        <v>79</v>
      </c>
    </row>
    <row r="11" spans="1:7">
      <c r="A11" s="1">
        <v>10</v>
      </c>
      <c r="B11" s="1">
        <v>36</v>
      </c>
    </row>
    <row r="12" spans="1:7">
      <c r="A12" s="1">
        <v>11</v>
      </c>
    </row>
    <row r="13" spans="1:7">
      <c r="A13" s="1">
        <v>12</v>
      </c>
    </row>
    <row r="14" spans="1:7">
      <c r="A14" s="1">
        <v>13</v>
      </c>
    </row>
    <row r="16" spans="1:7">
      <c r="A16" s="1" t="s">
        <v>118</v>
      </c>
    </row>
    <row r="21" spans="1:7">
      <c r="A21" s="1" t="s">
        <v>14</v>
      </c>
      <c r="B21" s="1" t="s">
        <v>6</v>
      </c>
      <c r="C21" s="1" t="s">
        <v>128</v>
      </c>
    </row>
    <row r="22" spans="1:7">
      <c r="A22" s="1">
        <v>1</v>
      </c>
      <c r="B22" s="1">
        <v>77</v>
      </c>
      <c r="C22" s="39">
        <f>B22</f>
        <v>77</v>
      </c>
      <c r="F22" s="11" t="s">
        <v>50</v>
      </c>
      <c r="G22" s="10">
        <v>0.25</v>
      </c>
    </row>
    <row r="23" spans="1:7">
      <c r="A23" s="1">
        <v>2</v>
      </c>
      <c r="B23" s="1">
        <v>80</v>
      </c>
      <c r="C23" s="39">
        <f t="shared" ref="C23:C32" si="0">C22+$G$22*(B22-C22)</f>
        <v>77</v>
      </c>
    </row>
    <row r="24" spans="1:7">
      <c r="A24" s="1">
        <v>3</v>
      </c>
      <c r="B24" s="1">
        <v>38</v>
      </c>
      <c r="C24" s="39">
        <f t="shared" si="0"/>
        <v>77.75</v>
      </c>
    </row>
    <row r="25" spans="1:7">
      <c r="A25" s="1">
        <v>4</v>
      </c>
      <c r="B25" s="1">
        <v>94</v>
      </c>
      <c r="C25" s="39">
        <f t="shared" si="0"/>
        <v>67.8125</v>
      </c>
    </row>
    <row r="26" spans="1:7">
      <c r="A26" s="1">
        <v>5</v>
      </c>
      <c r="B26" s="1">
        <v>28</v>
      </c>
      <c r="C26" s="39">
        <f t="shared" si="0"/>
        <v>74.359375</v>
      </c>
    </row>
    <row r="27" spans="1:7">
      <c r="A27" s="1">
        <v>6</v>
      </c>
      <c r="B27" s="1">
        <v>26</v>
      </c>
      <c r="C27" s="39">
        <f t="shared" si="0"/>
        <v>62.76953125</v>
      </c>
    </row>
    <row r="28" spans="1:7">
      <c r="A28" s="1">
        <v>7</v>
      </c>
      <c r="B28" s="1">
        <v>66</v>
      </c>
      <c r="C28" s="39">
        <f t="shared" si="0"/>
        <v>53.5771484375</v>
      </c>
    </row>
    <row r="29" spans="1:7">
      <c r="A29" s="1">
        <v>8</v>
      </c>
      <c r="B29" s="1">
        <v>51</v>
      </c>
      <c r="C29" s="39">
        <f t="shared" si="0"/>
        <v>56.682861328125</v>
      </c>
    </row>
    <row r="30" spans="1:7">
      <c r="A30" s="1">
        <v>9</v>
      </c>
      <c r="B30" s="1">
        <v>79</v>
      </c>
      <c r="C30" s="39">
        <f t="shared" si="0"/>
        <v>55.26214599609375</v>
      </c>
    </row>
    <row r="31" spans="1:7">
      <c r="A31" s="1">
        <v>10</v>
      </c>
      <c r="B31" s="1">
        <v>36</v>
      </c>
      <c r="C31" s="39">
        <f t="shared" si="0"/>
        <v>61.196609497070313</v>
      </c>
    </row>
    <row r="32" spans="1:7">
      <c r="A32" s="1">
        <v>11</v>
      </c>
      <c r="C32" s="39">
        <f t="shared" si="0"/>
        <v>54.897457122802734</v>
      </c>
    </row>
    <row r="33" spans="1:3">
      <c r="A33" s="1">
        <v>12</v>
      </c>
      <c r="C33" s="39">
        <f>C32+$G$22*(C32-C32)</f>
        <v>54.897457122802734</v>
      </c>
    </row>
    <row r="34" spans="1:3">
      <c r="A34" s="1">
        <v>13</v>
      </c>
      <c r="C34" s="39">
        <f>C33+$G$22*(C33-C33)</f>
        <v>54.897457122802734</v>
      </c>
    </row>
    <row r="36" spans="1:3">
      <c r="A36" s="1" t="s">
        <v>118</v>
      </c>
      <c r="C36" s="39">
        <f>SUMXMY2(B25:B31,C25:C31)/COUNT(B25:B31)</f>
        <v>795.9931759517973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O98"/>
  <sheetViews>
    <sheetView workbookViewId="0">
      <selection activeCell="G78" sqref="G78:O98"/>
    </sheetView>
  </sheetViews>
  <sheetFormatPr defaultRowHeight="15"/>
  <cols>
    <col min="1" max="3" width="9.140625" style="1"/>
    <col min="4" max="4" width="2.140625" style="1" customWidth="1"/>
    <col min="5" max="5" width="1.85546875" style="1" customWidth="1"/>
    <col min="6" max="6" width="40.42578125" style="1" customWidth="1"/>
    <col min="7" max="7" width="9.5703125" style="1" bestFit="1" customWidth="1"/>
    <col min="8" max="16384" width="9.140625" style="1"/>
  </cols>
  <sheetData>
    <row r="1" spans="1:11">
      <c r="A1" s="1" t="s">
        <v>14</v>
      </c>
      <c r="B1" s="1" t="s">
        <v>86</v>
      </c>
      <c r="C1" s="1" t="s">
        <v>6</v>
      </c>
      <c r="F1" s="1" t="s">
        <v>129</v>
      </c>
      <c r="G1" s="40">
        <f>CORREL(K2:K30,J2:J30)</f>
        <v>0.67125232659826906</v>
      </c>
      <c r="I1" s="1" t="s">
        <v>14</v>
      </c>
      <c r="J1" s="1" t="s">
        <v>86</v>
      </c>
      <c r="K1" s="1" t="s">
        <v>6</v>
      </c>
    </row>
    <row r="2" spans="1:11">
      <c r="A2" s="1">
        <v>1</v>
      </c>
      <c r="B2" s="1">
        <v>15</v>
      </c>
      <c r="C2" s="1">
        <v>41</v>
      </c>
      <c r="F2" s="1" t="s">
        <v>130</v>
      </c>
      <c r="G2" s="40">
        <f>CORREL(K2:K30,I2:I30)</f>
        <v>0.76256719360729197</v>
      </c>
      <c r="I2" s="1">
        <v>1</v>
      </c>
      <c r="J2" s="1">
        <v>15</v>
      </c>
      <c r="K2" s="1">
        <v>41</v>
      </c>
    </row>
    <row r="3" spans="1:11">
      <c r="A3" s="1">
        <v>2</v>
      </c>
      <c r="B3" s="1">
        <v>17</v>
      </c>
      <c r="C3" s="1">
        <v>44</v>
      </c>
      <c r="G3" s="40"/>
      <c r="I3" s="1">
        <v>2</v>
      </c>
      <c r="J3" s="1">
        <v>17</v>
      </c>
      <c r="K3" s="1">
        <v>44</v>
      </c>
    </row>
    <row r="4" spans="1:11">
      <c r="A4" s="1">
        <v>3</v>
      </c>
      <c r="B4" s="1">
        <v>22</v>
      </c>
      <c r="C4" s="1">
        <v>30</v>
      </c>
      <c r="F4" s="1" t="s">
        <v>131</v>
      </c>
      <c r="G4" s="40">
        <f>RSQ(K2:K30,J2:J30)</f>
        <v>0.45057968596358927</v>
      </c>
      <c r="I4" s="1">
        <v>3</v>
      </c>
      <c r="J4" s="1">
        <v>22</v>
      </c>
      <c r="K4" s="1">
        <v>30</v>
      </c>
    </row>
    <row r="5" spans="1:11">
      <c r="A5" s="1">
        <v>4</v>
      </c>
      <c r="B5" s="1">
        <v>26</v>
      </c>
      <c r="C5" s="1">
        <v>79</v>
      </c>
      <c r="F5" s="1" t="s">
        <v>132</v>
      </c>
      <c r="G5" s="40">
        <f>RSQ(K2:K30,I2:I30)</f>
        <v>0.58150872476610116</v>
      </c>
      <c r="I5" s="1">
        <v>4</v>
      </c>
      <c r="J5" s="1">
        <v>26</v>
      </c>
      <c r="K5" s="1">
        <v>79</v>
      </c>
    </row>
    <row r="6" spans="1:11">
      <c r="A6" s="1">
        <v>5</v>
      </c>
      <c r="B6" s="1">
        <v>17</v>
      </c>
      <c r="C6" s="1">
        <v>97</v>
      </c>
      <c r="G6" s="40"/>
      <c r="I6" s="1">
        <v>5</v>
      </c>
      <c r="J6" s="1">
        <v>17</v>
      </c>
      <c r="K6" s="1">
        <v>97</v>
      </c>
    </row>
    <row r="7" spans="1:11">
      <c r="A7" s="1">
        <v>6</v>
      </c>
      <c r="B7" s="1">
        <v>26</v>
      </c>
      <c r="C7" s="1">
        <v>96</v>
      </c>
      <c r="F7" s="1" t="s">
        <v>133</v>
      </c>
      <c r="G7" s="39">
        <f>STEYX(K2:K30,J2:J30)</f>
        <v>70.062901597963545</v>
      </c>
      <c r="I7" s="1">
        <v>6</v>
      </c>
      <c r="J7" s="1">
        <v>26</v>
      </c>
      <c r="K7" s="1">
        <v>96</v>
      </c>
    </row>
    <row r="8" spans="1:11">
      <c r="A8" s="1">
        <v>7</v>
      </c>
      <c r="B8" s="1">
        <v>32</v>
      </c>
      <c r="C8" s="1">
        <v>128</v>
      </c>
      <c r="F8" s="1" t="s">
        <v>134</v>
      </c>
      <c r="G8" s="39">
        <f>STEYX(K2:K30,I2:I30)</f>
        <v>61.147536788045628</v>
      </c>
      <c r="I8" s="1">
        <v>7</v>
      </c>
      <c r="J8" s="1">
        <v>32</v>
      </c>
      <c r="K8" s="1">
        <v>128</v>
      </c>
    </row>
    <row r="9" spans="1:11">
      <c r="A9" s="1">
        <v>8</v>
      </c>
      <c r="B9" s="1">
        <v>22</v>
      </c>
      <c r="C9" s="1">
        <v>127</v>
      </c>
      <c r="G9" s="39"/>
      <c r="I9" s="1">
        <v>8</v>
      </c>
      <c r="J9" s="1">
        <v>22</v>
      </c>
      <c r="K9" s="1">
        <v>127</v>
      </c>
    </row>
    <row r="10" spans="1:11">
      <c r="A10" s="1">
        <v>9</v>
      </c>
      <c r="B10" s="1">
        <v>27</v>
      </c>
      <c r="C10" s="1">
        <v>141</v>
      </c>
      <c r="F10" s="1" t="s">
        <v>135</v>
      </c>
      <c r="G10" s="39">
        <f>INTERCEPT(K2:K30,J2:J30)</f>
        <v>26.091203874728109</v>
      </c>
      <c r="I10" s="1">
        <v>9</v>
      </c>
      <c r="J10" s="1">
        <v>27</v>
      </c>
      <c r="K10" s="1">
        <v>141</v>
      </c>
    </row>
    <row r="11" spans="1:11">
      <c r="A11" s="1">
        <v>10</v>
      </c>
      <c r="B11" s="1">
        <v>42</v>
      </c>
      <c r="C11" s="1">
        <v>78</v>
      </c>
      <c r="F11" s="1" t="s">
        <v>136</v>
      </c>
      <c r="G11" s="39">
        <f>SLOPE(K2:K30,J2:J30)</f>
        <v>3.0399962472367341</v>
      </c>
      <c r="I11" s="1">
        <v>10</v>
      </c>
      <c r="J11" s="1">
        <v>42</v>
      </c>
      <c r="K11" s="1">
        <v>78</v>
      </c>
    </row>
    <row r="12" spans="1:11">
      <c r="A12" s="1">
        <v>11</v>
      </c>
      <c r="B12" s="1">
        <v>29</v>
      </c>
      <c r="C12" s="1">
        <v>125</v>
      </c>
      <c r="I12" s="1">
        <v>11</v>
      </c>
      <c r="J12" s="1">
        <v>29</v>
      </c>
      <c r="K12" s="1">
        <v>125</v>
      </c>
    </row>
    <row r="13" spans="1:11">
      <c r="A13" s="1">
        <v>12</v>
      </c>
      <c r="B13" s="1">
        <v>41</v>
      </c>
      <c r="C13" s="1">
        <v>156</v>
      </c>
      <c r="F13" s="1" t="s">
        <v>137</v>
      </c>
      <c r="G13" s="39">
        <f>INTERCEPT(K2:K30,I2:I30)</f>
        <v>38.618226600985238</v>
      </c>
      <c r="I13" s="1">
        <v>12</v>
      </c>
      <c r="J13" s="1">
        <v>41</v>
      </c>
      <c r="K13" s="1">
        <v>156</v>
      </c>
    </row>
    <row r="14" spans="1:11">
      <c r="A14" s="1">
        <v>13</v>
      </c>
      <c r="B14" s="1">
        <v>41</v>
      </c>
      <c r="C14" s="1">
        <v>156</v>
      </c>
      <c r="F14" s="1" t="s">
        <v>138</v>
      </c>
      <c r="G14" s="39">
        <f>SLOPE(K2:K30,I2:I30)</f>
        <v>8.3128078817733986</v>
      </c>
      <c r="I14" s="1">
        <v>13</v>
      </c>
      <c r="J14" s="1">
        <v>41</v>
      </c>
      <c r="K14" s="1">
        <v>156</v>
      </c>
    </row>
    <row r="15" spans="1:11">
      <c r="A15" s="1">
        <v>14</v>
      </c>
      <c r="B15" s="1">
        <v>36</v>
      </c>
      <c r="C15" s="1">
        <v>172</v>
      </c>
      <c r="I15" s="1">
        <v>14</v>
      </c>
      <c r="J15" s="1">
        <v>36</v>
      </c>
      <c r="K15" s="1">
        <v>172</v>
      </c>
    </row>
    <row r="16" spans="1:11">
      <c r="A16" s="1">
        <v>15</v>
      </c>
      <c r="B16" s="1">
        <v>56</v>
      </c>
      <c r="C16" s="1">
        <v>240</v>
      </c>
      <c r="I16" s="1">
        <v>15</v>
      </c>
      <c r="J16" s="1">
        <v>56</v>
      </c>
      <c r="K16" s="1">
        <v>240</v>
      </c>
    </row>
    <row r="17" spans="1:11">
      <c r="A17" s="1">
        <v>16</v>
      </c>
      <c r="B17" s="1">
        <v>41</v>
      </c>
      <c r="C17" s="1">
        <v>188</v>
      </c>
      <c r="I17" s="1">
        <v>16</v>
      </c>
      <c r="J17" s="1">
        <v>41</v>
      </c>
      <c r="K17" s="1">
        <v>188</v>
      </c>
    </row>
    <row r="18" spans="1:11">
      <c r="A18" s="1">
        <v>17</v>
      </c>
      <c r="B18" s="1">
        <v>64</v>
      </c>
      <c r="C18" s="1">
        <v>133</v>
      </c>
      <c r="I18" s="1">
        <v>17</v>
      </c>
      <c r="J18" s="1">
        <v>64</v>
      </c>
      <c r="K18" s="1">
        <v>133</v>
      </c>
    </row>
    <row r="19" spans="1:11">
      <c r="A19" s="1">
        <v>18</v>
      </c>
      <c r="B19" s="1">
        <v>63</v>
      </c>
      <c r="C19" s="1">
        <v>127</v>
      </c>
      <c r="I19" s="1">
        <v>18</v>
      </c>
      <c r="J19" s="1">
        <v>63</v>
      </c>
      <c r="K19" s="1">
        <v>127</v>
      </c>
    </row>
    <row r="20" spans="1:11">
      <c r="A20" s="1">
        <v>19</v>
      </c>
      <c r="B20" s="1">
        <v>53</v>
      </c>
      <c r="C20" s="1">
        <v>150</v>
      </c>
      <c r="I20" s="1">
        <v>19</v>
      </c>
      <c r="J20" s="1">
        <v>53</v>
      </c>
      <c r="K20" s="1">
        <v>150</v>
      </c>
    </row>
    <row r="21" spans="1:11">
      <c r="A21" s="1">
        <v>20</v>
      </c>
      <c r="B21" s="1">
        <v>73</v>
      </c>
      <c r="C21" s="1">
        <v>219</v>
      </c>
      <c r="I21" s="1">
        <v>20</v>
      </c>
      <c r="J21" s="1">
        <v>73</v>
      </c>
      <c r="K21" s="1">
        <v>219</v>
      </c>
    </row>
    <row r="22" spans="1:11">
      <c r="A22" s="1">
        <v>21</v>
      </c>
      <c r="B22" s="1">
        <v>75</v>
      </c>
      <c r="C22" s="1">
        <v>247</v>
      </c>
      <c r="I22" s="1">
        <v>21</v>
      </c>
      <c r="J22" s="1">
        <v>75</v>
      </c>
      <c r="K22" s="1">
        <v>247</v>
      </c>
    </row>
    <row r="23" spans="1:11">
      <c r="A23" s="1">
        <v>22</v>
      </c>
      <c r="B23" s="1">
        <v>75</v>
      </c>
      <c r="C23" s="1">
        <v>51</v>
      </c>
      <c r="I23" s="1">
        <v>22</v>
      </c>
      <c r="J23" s="1">
        <v>75</v>
      </c>
      <c r="K23" s="1">
        <v>51</v>
      </c>
    </row>
    <row r="24" spans="1:11">
      <c r="A24" s="1">
        <v>23</v>
      </c>
      <c r="B24" s="1">
        <v>60</v>
      </c>
      <c r="C24" s="1">
        <v>254</v>
      </c>
      <c r="I24" s="1">
        <v>23</v>
      </c>
      <c r="J24" s="1">
        <v>60</v>
      </c>
      <c r="K24" s="1">
        <v>254</v>
      </c>
    </row>
    <row r="25" spans="1:11">
      <c r="A25" s="1">
        <v>24</v>
      </c>
      <c r="B25" s="1">
        <v>87</v>
      </c>
      <c r="C25" s="1">
        <v>348</v>
      </c>
      <c r="I25" s="1">
        <v>24</v>
      </c>
      <c r="J25" s="1">
        <v>87</v>
      </c>
      <c r="K25" s="1">
        <v>348</v>
      </c>
    </row>
    <row r="26" spans="1:11">
      <c r="A26" s="1">
        <v>25</v>
      </c>
      <c r="B26" s="1">
        <v>36</v>
      </c>
      <c r="C26" s="1">
        <v>103</v>
      </c>
      <c r="I26" s="1">
        <v>25</v>
      </c>
      <c r="J26" s="1">
        <v>36</v>
      </c>
      <c r="K26" s="1">
        <v>103</v>
      </c>
    </row>
    <row r="27" spans="1:11">
      <c r="A27" s="1">
        <v>26</v>
      </c>
      <c r="B27" s="1">
        <v>58</v>
      </c>
      <c r="C27" s="1">
        <v>228</v>
      </c>
      <c r="I27" s="1">
        <v>26</v>
      </c>
      <c r="J27" s="1">
        <v>58</v>
      </c>
      <c r="K27" s="1">
        <v>228</v>
      </c>
    </row>
    <row r="28" spans="1:11">
      <c r="A28" s="1">
        <v>27</v>
      </c>
      <c r="B28" s="1">
        <v>66</v>
      </c>
      <c r="C28" s="1">
        <v>373</v>
      </c>
      <c r="I28" s="1">
        <v>27</v>
      </c>
      <c r="J28" s="1">
        <v>66</v>
      </c>
      <c r="K28" s="1">
        <v>373</v>
      </c>
    </row>
    <row r="29" spans="1:11">
      <c r="A29" s="1">
        <v>28</v>
      </c>
      <c r="B29" s="1">
        <v>67</v>
      </c>
      <c r="C29" s="1">
        <v>332</v>
      </c>
      <c r="I29" s="1">
        <v>28</v>
      </c>
      <c r="J29" s="1">
        <v>67</v>
      </c>
      <c r="K29" s="1">
        <v>332</v>
      </c>
    </row>
    <row r="30" spans="1:11">
      <c r="A30" s="1">
        <v>29</v>
      </c>
      <c r="B30" s="1">
        <v>42</v>
      </c>
      <c r="C30" s="1">
        <v>273</v>
      </c>
      <c r="I30" s="1">
        <v>29</v>
      </c>
      <c r="J30" s="1">
        <v>42</v>
      </c>
      <c r="K30" s="1">
        <v>273</v>
      </c>
    </row>
    <row r="37" spans="7:15">
      <c r="G37" t="s">
        <v>19</v>
      </c>
      <c r="H37"/>
      <c r="I37"/>
      <c r="J37"/>
      <c r="K37"/>
      <c r="L37"/>
      <c r="M37"/>
      <c r="N37"/>
      <c r="O37"/>
    </row>
    <row r="38" spans="7:15" ht="15.75" thickBot="1">
      <c r="G38"/>
      <c r="H38"/>
      <c r="I38"/>
      <c r="J38"/>
      <c r="K38"/>
      <c r="L38"/>
      <c r="M38"/>
      <c r="N38"/>
      <c r="O38"/>
    </row>
    <row r="39" spans="7:15">
      <c r="G39" s="8" t="s">
        <v>20</v>
      </c>
      <c r="H39" s="8"/>
      <c r="I39"/>
      <c r="J39"/>
      <c r="K39"/>
      <c r="L39"/>
      <c r="M39"/>
      <c r="N39"/>
      <c r="O39"/>
    </row>
    <row r="40" spans="7:15">
      <c r="G40" s="5" t="s">
        <v>21</v>
      </c>
      <c r="H40" s="5">
        <v>0.76967292140174448</v>
      </c>
      <c r="I40"/>
      <c r="J40"/>
      <c r="K40"/>
      <c r="L40"/>
      <c r="M40"/>
      <c r="N40"/>
      <c r="O40"/>
    </row>
    <row r="41" spans="7:15">
      <c r="G41" s="5" t="s">
        <v>22</v>
      </c>
      <c r="H41" s="5">
        <v>0.59239640593909593</v>
      </c>
      <c r="I41"/>
      <c r="J41"/>
      <c r="K41"/>
      <c r="L41"/>
      <c r="M41"/>
      <c r="N41"/>
      <c r="O41"/>
    </row>
    <row r="42" spans="7:15">
      <c r="G42" s="5" t="s">
        <v>23</v>
      </c>
      <c r="H42" s="5">
        <v>0.56104228331902639</v>
      </c>
      <c r="I42"/>
      <c r="J42"/>
      <c r="K42"/>
      <c r="L42"/>
      <c r="M42"/>
      <c r="N42"/>
      <c r="O42"/>
    </row>
    <row r="43" spans="7:15">
      <c r="G43" s="5" t="s">
        <v>24</v>
      </c>
      <c r="H43" s="5">
        <v>61.496439713793471</v>
      </c>
      <c r="I43"/>
      <c r="J43"/>
      <c r="K43"/>
      <c r="L43"/>
      <c r="M43"/>
      <c r="N43"/>
      <c r="O43"/>
    </row>
    <row r="44" spans="7:15" ht="15.75" thickBot="1">
      <c r="G44" s="6" t="s">
        <v>25</v>
      </c>
      <c r="H44" s="6">
        <v>29</v>
      </c>
      <c r="I44"/>
      <c r="J44"/>
      <c r="K44"/>
      <c r="L44"/>
      <c r="M44"/>
      <c r="N44"/>
      <c r="O44"/>
    </row>
    <row r="45" spans="7:15">
      <c r="G45"/>
      <c r="H45"/>
      <c r="I45"/>
      <c r="J45"/>
      <c r="K45"/>
      <c r="L45"/>
      <c r="M45"/>
      <c r="N45"/>
      <c r="O45"/>
    </row>
    <row r="46" spans="7:15" ht="15.75" thickBot="1">
      <c r="G46" t="s">
        <v>26</v>
      </c>
      <c r="H46"/>
      <c r="I46"/>
      <c r="J46"/>
      <c r="K46"/>
      <c r="L46"/>
      <c r="M46"/>
      <c r="N46"/>
      <c r="O46"/>
    </row>
    <row r="47" spans="7:15">
      <c r="G47" s="7"/>
      <c r="H47" s="7" t="s">
        <v>31</v>
      </c>
      <c r="I47" s="7" t="s">
        <v>32</v>
      </c>
      <c r="J47" s="7" t="s">
        <v>33</v>
      </c>
      <c r="K47" s="7" t="s">
        <v>34</v>
      </c>
      <c r="L47" s="7" t="s">
        <v>35</v>
      </c>
      <c r="M47"/>
      <c r="N47"/>
      <c r="O47"/>
    </row>
    <row r="48" spans="7:15">
      <c r="G48" s="5" t="s">
        <v>27</v>
      </c>
      <c r="H48" s="5">
        <v>2</v>
      </c>
      <c r="I48" s="5">
        <v>142905.09236227363</v>
      </c>
      <c r="J48" s="5">
        <v>71452.546181136815</v>
      </c>
      <c r="K48" s="5">
        <v>18.893732512224954</v>
      </c>
      <c r="L48" s="5">
        <v>8.5722348732742604E-6</v>
      </c>
      <c r="M48"/>
      <c r="N48"/>
      <c r="O48"/>
    </row>
    <row r="49" spans="7:15">
      <c r="G49" s="5" t="s">
        <v>28</v>
      </c>
      <c r="H49" s="5">
        <v>26</v>
      </c>
      <c r="I49" s="5">
        <v>98327.114534278109</v>
      </c>
      <c r="J49" s="5">
        <v>3781.8120974722351</v>
      </c>
      <c r="K49" s="5"/>
      <c r="L49" s="5"/>
      <c r="M49"/>
      <c r="N49"/>
      <c r="O49"/>
    </row>
    <row r="50" spans="7:15" ht="15.75" thickBot="1">
      <c r="G50" s="6" t="s">
        <v>29</v>
      </c>
      <c r="H50" s="6">
        <v>28</v>
      </c>
      <c r="I50" s="6">
        <v>241232.20689655174</v>
      </c>
      <c r="J50" s="6"/>
      <c r="K50" s="6"/>
      <c r="L50" s="6"/>
      <c r="M50"/>
      <c r="N50"/>
      <c r="O50"/>
    </row>
    <row r="51" spans="7:15" ht="15.75" thickBot="1">
      <c r="G51"/>
      <c r="H51"/>
      <c r="I51"/>
      <c r="J51"/>
      <c r="K51"/>
      <c r="L51"/>
      <c r="M51"/>
      <c r="N51"/>
      <c r="O51"/>
    </row>
    <row r="52" spans="7:15">
      <c r="G52" s="7"/>
      <c r="H52" s="7" t="s">
        <v>36</v>
      </c>
      <c r="I52" s="7" t="s">
        <v>24</v>
      </c>
      <c r="J52" s="7" t="s">
        <v>37</v>
      </c>
      <c r="K52" s="7" t="s">
        <v>38</v>
      </c>
      <c r="L52" s="7" t="s">
        <v>39</v>
      </c>
      <c r="M52" s="7" t="s">
        <v>40</v>
      </c>
      <c r="N52" s="7" t="s">
        <v>41</v>
      </c>
      <c r="O52" s="7" t="s">
        <v>42</v>
      </c>
    </row>
    <row r="53" spans="7:15">
      <c r="G53" s="5" t="s">
        <v>30</v>
      </c>
      <c r="H53" s="5">
        <v>25.816794335453132</v>
      </c>
      <c r="I53" s="5">
        <v>28.02745128680866</v>
      </c>
      <c r="J53" s="5">
        <v>0.92112529502830709</v>
      </c>
      <c r="K53" s="5">
        <v>0.36545352431387346</v>
      </c>
      <c r="L53" s="5">
        <v>-31.794456309616514</v>
      </c>
      <c r="M53" s="5">
        <v>83.42804498052277</v>
      </c>
      <c r="N53" s="5">
        <v>-31.794456309616514</v>
      </c>
      <c r="O53" s="5">
        <v>83.42804498052277</v>
      </c>
    </row>
    <row r="54" spans="7:15">
      <c r="G54" s="5" t="s">
        <v>14</v>
      </c>
      <c r="H54" s="5">
        <v>6.8079833048420344</v>
      </c>
      <c r="I54" s="5">
        <v>2.2635343642159871</v>
      </c>
      <c r="J54" s="5">
        <v>3.0076783513733369</v>
      </c>
      <c r="K54" s="5">
        <v>5.7767110874751282E-3</v>
      </c>
      <c r="L54" s="5">
        <v>2.1552218294540904</v>
      </c>
      <c r="M54" s="5">
        <v>11.460744780229978</v>
      </c>
      <c r="N54" s="5">
        <v>2.1552218294540904</v>
      </c>
      <c r="O54" s="5">
        <v>11.460744780229978</v>
      </c>
    </row>
    <row r="55" spans="7:15" ht="15.75" thickBot="1">
      <c r="G55" s="6" t="s">
        <v>86</v>
      </c>
      <c r="H55" s="6">
        <v>0.78368237331212731</v>
      </c>
      <c r="I55" s="6">
        <v>0.9403828705035383</v>
      </c>
      <c r="J55" s="6">
        <v>0.83336521526864482</v>
      </c>
      <c r="K55" s="6">
        <v>0.41222946253325765</v>
      </c>
      <c r="L55" s="6">
        <v>-1.1493022816432119</v>
      </c>
      <c r="M55" s="6">
        <v>2.7166670282674668</v>
      </c>
      <c r="N55" s="6">
        <v>-1.1493022816432119</v>
      </c>
      <c r="O55" s="6">
        <v>2.7166670282674668</v>
      </c>
    </row>
    <row r="58" spans="7:15">
      <c r="G58" t="s">
        <v>19</v>
      </c>
      <c r="H58"/>
      <c r="I58"/>
      <c r="J58"/>
      <c r="K58"/>
      <c r="L58"/>
      <c r="M58"/>
      <c r="N58"/>
      <c r="O58"/>
    </row>
    <row r="59" spans="7:15" ht="15.75" thickBot="1">
      <c r="G59"/>
      <c r="H59"/>
      <c r="I59"/>
      <c r="J59"/>
      <c r="K59"/>
      <c r="L59"/>
      <c r="M59"/>
      <c r="N59"/>
      <c r="O59"/>
    </row>
    <row r="60" spans="7:15">
      <c r="G60" s="8" t="s">
        <v>20</v>
      </c>
      <c r="H60" s="8"/>
      <c r="I60"/>
      <c r="J60"/>
      <c r="K60"/>
      <c r="L60"/>
      <c r="M60"/>
      <c r="N60"/>
      <c r="O60"/>
    </row>
    <row r="61" spans="7:15">
      <c r="G61" s="5" t="s">
        <v>21</v>
      </c>
      <c r="H61" s="5">
        <v>0.76256719360729219</v>
      </c>
      <c r="I61"/>
      <c r="J61"/>
      <c r="K61"/>
      <c r="L61"/>
      <c r="M61"/>
      <c r="N61"/>
      <c r="O61"/>
    </row>
    <row r="62" spans="7:15">
      <c r="G62" s="5" t="s">
        <v>22</v>
      </c>
      <c r="H62" s="5">
        <v>0.58150872476610149</v>
      </c>
      <c r="I62"/>
      <c r="J62"/>
      <c r="K62"/>
      <c r="L62"/>
      <c r="M62"/>
      <c r="N62"/>
      <c r="O62"/>
    </row>
    <row r="63" spans="7:15">
      <c r="G63" s="5" t="s">
        <v>23</v>
      </c>
      <c r="H63" s="5">
        <v>0.5660090479055867</v>
      </c>
      <c r="I63"/>
      <c r="J63"/>
      <c r="K63"/>
      <c r="L63"/>
      <c r="M63"/>
      <c r="N63"/>
      <c r="O63"/>
    </row>
    <row r="64" spans="7:15">
      <c r="G64" s="5" t="s">
        <v>24</v>
      </c>
      <c r="H64" s="5">
        <v>61.14753678804562</v>
      </c>
      <c r="I64"/>
      <c r="J64"/>
      <c r="K64"/>
      <c r="L64"/>
      <c r="M64"/>
      <c r="N64"/>
      <c r="O64"/>
    </row>
    <row r="65" spans="7:15" ht="15.75" thickBot="1">
      <c r="G65" s="6" t="s">
        <v>25</v>
      </c>
      <c r="H65" s="6">
        <v>29</v>
      </c>
      <c r="I65"/>
      <c r="J65"/>
      <c r="K65"/>
      <c r="L65"/>
      <c r="M65"/>
      <c r="N65"/>
      <c r="O65"/>
    </row>
    <row r="66" spans="7:15">
      <c r="G66"/>
      <c r="H66"/>
      <c r="I66"/>
      <c r="J66"/>
      <c r="K66"/>
      <c r="L66"/>
      <c r="M66"/>
      <c r="N66"/>
      <c r="O66"/>
    </row>
    <row r="67" spans="7:15" ht="15.75" thickBot="1">
      <c r="G67" t="s">
        <v>26</v>
      </c>
      <c r="H67"/>
      <c r="I67"/>
      <c r="J67"/>
      <c r="K67"/>
      <c r="L67"/>
      <c r="M67"/>
      <c r="N67"/>
      <c r="O67"/>
    </row>
    <row r="68" spans="7:15">
      <c r="G68" s="7"/>
      <c r="H68" s="7" t="s">
        <v>31</v>
      </c>
      <c r="I68" s="7" t="s">
        <v>32</v>
      </c>
      <c r="J68" s="7" t="s">
        <v>33</v>
      </c>
      <c r="K68" s="7" t="s">
        <v>34</v>
      </c>
      <c r="L68" s="7" t="s">
        <v>35</v>
      </c>
      <c r="M68"/>
      <c r="N68"/>
      <c r="O68"/>
    </row>
    <row r="69" spans="7:15">
      <c r="G69" s="5" t="s">
        <v>27</v>
      </c>
      <c r="H69" s="5">
        <v>1</v>
      </c>
      <c r="I69" s="5">
        <v>140278.63300492615</v>
      </c>
      <c r="J69" s="5">
        <v>140278.63300492615</v>
      </c>
      <c r="K69" s="5">
        <v>37.517474073765229</v>
      </c>
      <c r="L69" s="5">
        <v>1.522328330839983E-6</v>
      </c>
      <c r="M69"/>
      <c r="N69"/>
      <c r="O69"/>
    </row>
    <row r="70" spans="7:15">
      <c r="G70" s="5" t="s">
        <v>28</v>
      </c>
      <c r="H70" s="5">
        <v>27</v>
      </c>
      <c r="I70" s="5">
        <v>100953.57389162561</v>
      </c>
      <c r="J70" s="5">
        <v>3739.0212552453927</v>
      </c>
      <c r="K70" s="5"/>
      <c r="L70" s="5"/>
      <c r="M70"/>
      <c r="N70"/>
      <c r="O70"/>
    </row>
    <row r="71" spans="7:15" ht="15.75" thickBot="1">
      <c r="G71" s="6" t="s">
        <v>29</v>
      </c>
      <c r="H71" s="6">
        <v>28</v>
      </c>
      <c r="I71" s="6">
        <v>241232.20689655177</v>
      </c>
      <c r="J71" s="6"/>
      <c r="K71" s="6"/>
      <c r="L71" s="6"/>
      <c r="M71"/>
      <c r="N71"/>
      <c r="O71"/>
    </row>
    <row r="72" spans="7:15" ht="15.75" thickBot="1">
      <c r="G72"/>
      <c r="H72"/>
      <c r="I72"/>
      <c r="J72"/>
      <c r="K72"/>
      <c r="L72"/>
      <c r="M72"/>
      <c r="N72"/>
      <c r="O72"/>
    </row>
    <row r="73" spans="7:15">
      <c r="G73" s="7"/>
      <c r="H73" s="7" t="s">
        <v>36</v>
      </c>
      <c r="I73" s="7" t="s">
        <v>24</v>
      </c>
      <c r="J73" s="7" t="s">
        <v>37</v>
      </c>
      <c r="K73" s="7" t="s">
        <v>38</v>
      </c>
      <c r="L73" s="7" t="s">
        <v>39</v>
      </c>
      <c r="M73" s="7" t="s">
        <v>40</v>
      </c>
      <c r="N73" s="7" t="s">
        <v>41</v>
      </c>
      <c r="O73" s="7" t="s">
        <v>42</v>
      </c>
    </row>
    <row r="74" spans="7:15">
      <c r="G74" s="5" t="s">
        <v>30</v>
      </c>
      <c r="H74" s="5">
        <v>38.61822660098521</v>
      </c>
      <c r="I74" s="5">
        <v>23.309982959350641</v>
      </c>
      <c r="J74" s="5">
        <v>1.6567247890455352</v>
      </c>
      <c r="K74" s="5">
        <v>0.10915221993143476</v>
      </c>
      <c r="L74" s="5">
        <v>-9.2099072256372452</v>
      </c>
      <c r="M74" s="5">
        <v>86.446360427607658</v>
      </c>
      <c r="N74" s="5">
        <v>-9.2099072256372452</v>
      </c>
      <c r="O74" s="5">
        <v>86.446360427607658</v>
      </c>
    </row>
    <row r="75" spans="7:15" ht="15.75" thickBot="1">
      <c r="G75" s="6" t="s">
        <v>14</v>
      </c>
      <c r="H75" s="6">
        <v>8.3128078817734004</v>
      </c>
      <c r="I75" s="6">
        <v>1.3571596780580018</v>
      </c>
      <c r="J75" s="6">
        <v>6.1251509429372621</v>
      </c>
      <c r="K75" s="6">
        <v>1.522328330839983E-6</v>
      </c>
      <c r="L75" s="6">
        <v>5.5281462705037283</v>
      </c>
      <c r="M75" s="6">
        <v>11.097469493043072</v>
      </c>
      <c r="N75" s="6">
        <v>5.5281462705037283</v>
      </c>
      <c r="O75" s="6">
        <v>11.097469493043072</v>
      </c>
    </row>
    <row r="76" spans="7:15">
      <c r="G76"/>
      <c r="H76"/>
      <c r="I76"/>
      <c r="J76"/>
      <c r="K76"/>
      <c r="L76"/>
      <c r="M76"/>
      <c r="N76"/>
      <c r="O76"/>
    </row>
    <row r="77" spans="7:15">
      <c r="G77"/>
      <c r="H77"/>
      <c r="I77"/>
      <c r="J77"/>
      <c r="K77"/>
      <c r="L77"/>
      <c r="M77"/>
      <c r="N77"/>
      <c r="O77"/>
    </row>
    <row r="78" spans="7:15">
      <c r="G78" t="s">
        <v>19</v>
      </c>
      <c r="H78"/>
      <c r="I78"/>
      <c r="J78"/>
      <c r="K78"/>
      <c r="L78"/>
      <c r="M78"/>
      <c r="N78"/>
      <c r="O78"/>
    </row>
    <row r="79" spans="7:15" ht="15.75" thickBot="1">
      <c r="G79"/>
      <c r="H79"/>
      <c r="I79"/>
      <c r="J79"/>
      <c r="K79"/>
      <c r="L79"/>
      <c r="M79"/>
      <c r="N79"/>
      <c r="O79"/>
    </row>
    <row r="80" spans="7:15">
      <c r="G80" s="8" t="s">
        <v>20</v>
      </c>
      <c r="H80" s="8"/>
      <c r="I80"/>
      <c r="J80"/>
      <c r="K80"/>
      <c r="L80"/>
      <c r="M80"/>
      <c r="N80"/>
      <c r="O80"/>
    </row>
    <row r="81" spans="7:15">
      <c r="G81" s="5" t="s">
        <v>21</v>
      </c>
      <c r="H81" s="5">
        <v>0.94360571695327522</v>
      </c>
      <c r="I81"/>
      <c r="J81"/>
      <c r="K81"/>
      <c r="L81"/>
      <c r="M81"/>
      <c r="N81"/>
      <c r="O81"/>
    </row>
    <row r="82" spans="7:15">
      <c r="G82" s="5" t="s">
        <v>22</v>
      </c>
      <c r="H82" s="5">
        <v>0.89039174906690455</v>
      </c>
      <c r="I82"/>
      <c r="J82"/>
      <c r="K82"/>
      <c r="L82"/>
      <c r="M82"/>
      <c r="N82"/>
      <c r="O82"/>
    </row>
    <row r="83" spans="7:15">
      <c r="G83" s="5" t="s">
        <v>23</v>
      </c>
      <c r="H83" s="5">
        <v>0.85467746335261885</v>
      </c>
      <c r="I83"/>
      <c r="J83"/>
      <c r="K83"/>
      <c r="L83"/>
      <c r="M83"/>
      <c r="N83"/>
      <c r="O83"/>
    </row>
    <row r="84" spans="7:15">
      <c r="G84" s="5" t="s">
        <v>24</v>
      </c>
      <c r="H84" s="5">
        <v>63.02386282033067</v>
      </c>
      <c r="I84"/>
      <c r="J84"/>
      <c r="K84"/>
      <c r="L84"/>
      <c r="M84"/>
      <c r="N84"/>
      <c r="O84"/>
    </row>
    <row r="85" spans="7:15" ht="15.75" thickBot="1">
      <c r="G85" s="6" t="s">
        <v>25</v>
      </c>
      <c r="H85" s="6">
        <v>29</v>
      </c>
      <c r="I85"/>
      <c r="J85"/>
      <c r="K85"/>
      <c r="L85"/>
      <c r="M85"/>
      <c r="N85"/>
      <c r="O85"/>
    </row>
    <row r="86" spans="7:15">
      <c r="G86"/>
      <c r="H86"/>
      <c r="I86"/>
      <c r="J86"/>
      <c r="K86"/>
      <c r="L86"/>
      <c r="M86"/>
      <c r="N86"/>
      <c r="O86"/>
    </row>
    <row r="87" spans="7:15" ht="15.75" thickBot="1">
      <c r="G87" t="s">
        <v>26</v>
      </c>
      <c r="H87"/>
      <c r="I87"/>
      <c r="J87"/>
      <c r="K87"/>
      <c r="L87"/>
      <c r="M87"/>
      <c r="N87"/>
      <c r="O87"/>
    </row>
    <row r="88" spans="7:15">
      <c r="G88" s="7"/>
      <c r="H88" s="7" t="s">
        <v>31</v>
      </c>
      <c r="I88" s="7" t="s">
        <v>32</v>
      </c>
      <c r="J88" s="7" t="s">
        <v>33</v>
      </c>
      <c r="K88" s="7" t="s">
        <v>34</v>
      </c>
      <c r="L88" s="7" t="s">
        <v>35</v>
      </c>
      <c r="M88"/>
      <c r="N88"/>
      <c r="O88"/>
    </row>
    <row r="89" spans="7:15">
      <c r="G89" s="5" t="s">
        <v>27</v>
      </c>
      <c r="H89" s="5">
        <v>1</v>
      </c>
      <c r="I89" s="5">
        <v>903453.796025716</v>
      </c>
      <c r="J89" s="5">
        <v>903453.796025716</v>
      </c>
      <c r="K89" s="5">
        <v>227.45522131441635</v>
      </c>
      <c r="L89" s="5">
        <v>1.1284745204454594E-14</v>
      </c>
      <c r="M89"/>
      <c r="N89"/>
      <c r="O89"/>
    </row>
    <row r="90" spans="7:15">
      <c r="G90" s="5" t="s">
        <v>28</v>
      </c>
      <c r="H90" s="5">
        <v>28</v>
      </c>
      <c r="I90" s="5">
        <v>111216.20397428404</v>
      </c>
      <c r="J90" s="5">
        <v>3972.0072847958586</v>
      </c>
      <c r="K90" s="5"/>
      <c r="L90" s="5"/>
      <c r="M90"/>
      <c r="N90"/>
      <c r="O90"/>
    </row>
    <row r="91" spans="7:15" ht="15.75" thickBot="1">
      <c r="G91" s="6" t="s">
        <v>29</v>
      </c>
      <c r="H91" s="6">
        <v>29</v>
      </c>
      <c r="I91" s="6">
        <v>1014670</v>
      </c>
      <c r="J91" s="6"/>
      <c r="K91" s="6"/>
      <c r="L91" s="6"/>
      <c r="M91"/>
      <c r="N91"/>
      <c r="O91"/>
    </row>
    <row r="92" spans="7:15" ht="15.75" thickBot="1">
      <c r="G92"/>
      <c r="H92"/>
      <c r="I92"/>
      <c r="J92"/>
      <c r="K92"/>
      <c r="L92"/>
      <c r="M92"/>
      <c r="N92"/>
      <c r="O92"/>
    </row>
    <row r="93" spans="7:15">
      <c r="G93" s="7"/>
      <c r="H93" s="7" t="s">
        <v>36</v>
      </c>
      <c r="I93" s="7" t="s">
        <v>24</v>
      </c>
      <c r="J93" s="7" t="s">
        <v>37</v>
      </c>
      <c r="K93" s="7" t="s">
        <v>38</v>
      </c>
      <c r="L93" s="7" t="s">
        <v>39</v>
      </c>
      <c r="M93" s="7" t="s">
        <v>40</v>
      </c>
      <c r="N93" s="7" t="s">
        <v>41</v>
      </c>
      <c r="O93" s="7" t="s">
        <v>42</v>
      </c>
    </row>
    <row r="94" spans="7:15">
      <c r="G94" s="5" t="s">
        <v>30</v>
      </c>
      <c r="H94" s="5">
        <v>0</v>
      </c>
      <c r="I94" s="5" t="e">
        <v>#N/A</v>
      </c>
      <c r="J94" s="5" t="e">
        <v>#N/A</v>
      </c>
      <c r="K94" s="5" t="e">
        <v>#N/A</v>
      </c>
      <c r="L94" s="5" t="e">
        <v>#N/A</v>
      </c>
      <c r="M94" s="5" t="e">
        <v>#N/A</v>
      </c>
      <c r="N94" s="5" t="e">
        <v>#N/A</v>
      </c>
      <c r="O94" s="5" t="e">
        <v>#N/A</v>
      </c>
    </row>
    <row r="95" spans="7:15" ht="15.75" thickBot="1">
      <c r="G95" s="6" t="s">
        <v>14</v>
      </c>
      <c r="H95" s="6">
        <v>10.276446522501463</v>
      </c>
      <c r="I95" s="6">
        <v>0.68138883207664025</v>
      </c>
      <c r="J95" s="6">
        <v>15.081618656974999</v>
      </c>
      <c r="K95" s="6">
        <v>5.6981475352879375E-15</v>
      </c>
      <c r="L95" s="6">
        <v>8.8806847910238371</v>
      </c>
      <c r="M95" s="6">
        <v>11.672208253979088</v>
      </c>
      <c r="N95" s="6">
        <v>8.8806847910238371</v>
      </c>
      <c r="O95" s="6">
        <v>11.672208253979088</v>
      </c>
    </row>
    <row r="96" spans="7:15">
      <c r="G96"/>
      <c r="H96"/>
      <c r="I96"/>
      <c r="J96"/>
      <c r="K96"/>
      <c r="L96"/>
      <c r="M96"/>
      <c r="N96"/>
      <c r="O96"/>
    </row>
    <row r="97" spans="7:15">
      <c r="G97"/>
      <c r="H97"/>
      <c r="I97"/>
      <c r="J97"/>
      <c r="K97"/>
      <c r="L97"/>
      <c r="M97"/>
      <c r="N97"/>
      <c r="O97"/>
    </row>
    <row r="98" spans="7:15">
      <c r="G98"/>
      <c r="H98"/>
      <c r="I98"/>
      <c r="J98"/>
      <c r="K98"/>
      <c r="L98"/>
      <c r="M98"/>
      <c r="N98"/>
      <c r="O98"/>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O1:R22"/>
  <sheetViews>
    <sheetView workbookViewId="0"/>
  </sheetViews>
  <sheetFormatPr defaultRowHeight="15"/>
  <cols>
    <col min="15" max="15" width="16" customWidth="1"/>
    <col min="16" max="18" width="11.28515625" customWidth="1"/>
  </cols>
  <sheetData>
    <row r="1" spans="15:18" ht="15.75" thickBot="1">
      <c r="O1" s="68" t="s">
        <v>87</v>
      </c>
      <c r="P1" s="69"/>
      <c r="Q1" s="69"/>
      <c r="R1" s="70"/>
    </row>
    <row r="2" spans="15:18" ht="15.75" thickBot="1">
      <c r="O2" s="17"/>
      <c r="P2" s="18" t="s">
        <v>88</v>
      </c>
      <c r="Q2" s="18" t="s">
        <v>89</v>
      </c>
      <c r="R2" s="19" t="s">
        <v>90</v>
      </c>
    </row>
    <row r="3" spans="15:18" ht="15.75" thickBot="1">
      <c r="O3" s="17" t="s">
        <v>91</v>
      </c>
      <c r="P3" s="18">
        <v>9.4999999999999998E-3</v>
      </c>
      <c r="Q3" s="18">
        <f>R3-P3</f>
        <v>1.4999999999999996E-3</v>
      </c>
      <c r="R3" s="19">
        <v>1.0999999999999999E-2</v>
      </c>
    </row>
    <row r="4" spans="15:18" ht="15.75" thickBot="1">
      <c r="O4" s="17" t="s">
        <v>92</v>
      </c>
      <c r="P4" s="18">
        <v>2.0000000000000001E-4</v>
      </c>
      <c r="Q4" s="18">
        <f>R4-P4</f>
        <v>0.96479999999999999</v>
      </c>
      <c r="R4" s="19">
        <v>0.96499999999999997</v>
      </c>
    </row>
    <row r="5" spans="15:18" ht="15.75" thickBot="1">
      <c r="O5" s="17" t="s">
        <v>93</v>
      </c>
      <c r="P5" s="18">
        <v>2.9999999999999997E-4</v>
      </c>
      <c r="Q5" s="18">
        <f>R5-P5</f>
        <v>2.370000000000002E-2</v>
      </c>
      <c r="R5" s="19">
        <f>1-R3-R4</f>
        <v>2.4000000000000021E-2</v>
      </c>
    </row>
    <row r="6" spans="15:18" ht="15.75" thickBot="1">
      <c r="O6" s="17" t="s">
        <v>94</v>
      </c>
      <c r="P6" s="19">
        <f>SUM(P3:P5)</f>
        <v>0.01</v>
      </c>
      <c r="Q6" s="19">
        <f t="shared" ref="Q6:R6" si="0">SUM(Q3:Q5)</f>
        <v>0.99</v>
      </c>
      <c r="R6" s="20">
        <f t="shared" si="0"/>
        <v>1</v>
      </c>
    </row>
    <row r="8" spans="15:18">
      <c r="O8" s="21" t="s">
        <v>95</v>
      </c>
    </row>
    <row r="9" spans="15:18" ht="15.75" thickBot="1">
      <c r="O9" s="21" t="s">
        <v>96</v>
      </c>
    </row>
    <row r="10" spans="15:18" ht="15.75" thickBot="1">
      <c r="O10" s="68" t="s">
        <v>87</v>
      </c>
      <c r="P10" s="69"/>
      <c r="Q10" s="69"/>
      <c r="R10" s="70"/>
    </row>
    <row r="11" spans="15:18" ht="15.75" thickBot="1">
      <c r="O11" s="17"/>
      <c r="P11" s="18" t="s">
        <v>88</v>
      </c>
      <c r="Q11" s="18" t="s">
        <v>89</v>
      </c>
      <c r="R11" s="18" t="s">
        <v>90</v>
      </c>
    </row>
    <row r="12" spans="15:18" ht="15.75" thickBot="1">
      <c r="O12" s="17" t="s">
        <v>97</v>
      </c>
      <c r="P12" s="19"/>
      <c r="Q12" s="19"/>
      <c r="R12" s="18"/>
    </row>
    <row r="13" spans="15:18" ht="15.75" thickBot="1">
      <c r="O13" s="17" t="s">
        <v>98</v>
      </c>
      <c r="P13" s="19"/>
      <c r="Q13" s="19"/>
      <c r="R13" s="18"/>
    </row>
    <row r="14" spans="15:18" ht="15.75" thickBot="1">
      <c r="O14" s="17" t="s">
        <v>99</v>
      </c>
      <c r="P14" s="19"/>
      <c r="Q14" s="19"/>
      <c r="R14" s="18"/>
    </row>
    <row r="15" spans="15:18" ht="15.75" thickBot="1">
      <c r="O15" s="17" t="s">
        <v>94</v>
      </c>
      <c r="P15" s="18"/>
      <c r="Q15" s="18"/>
      <c r="R15" s="18"/>
    </row>
    <row r="17" spans="15:18" ht="15.75" thickBot="1">
      <c r="O17" s="21" t="s">
        <v>100</v>
      </c>
    </row>
    <row r="18" spans="15:18" ht="15.75" thickBot="1">
      <c r="O18" s="68" t="s">
        <v>87</v>
      </c>
      <c r="P18" s="69"/>
      <c r="Q18" s="69"/>
      <c r="R18" s="70"/>
    </row>
    <row r="19" spans="15:18" ht="15.75" thickBot="1">
      <c r="O19" s="17"/>
      <c r="P19" s="18" t="s">
        <v>88</v>
      </c>
      <c r="Q19" s="18" t="s">
        <v>89</v>
      </c>
      <c r="R19" s="18" t="s">
        <v>90</v>
      </c>
    </row>
    <row r="20" spans="15:18" ht="15.75" thickBot="1">
      <c r="O20" s="17" t="s">
        <v>157</v>
      </c>
      <c r="P20" s="19"/>
      <c r="Q20" s="19"/>
      <c r="R20" s="18"/>
    </row>
    <row r="21" spans="15:18" ht="15.75" thickBot="1">
      <c r="O21" s="17" t="s">
        <v>158</v>
      </c>
      <c r="P21" s="19"/>
      <c r="Q21" s="19"/>
      <c r="R21" s="18"/>
    </row>
    <row r="22" spans="15:18" ht="15.75" thickBot="1">
      <c r="O22" s="17" t="s">
        <v>159</v>
      </c>
      <c r="P22" s="19"/>
      <c r="Q22" s="19"/>
      <c r="R22" s="18"/>
    </row>
  </sheetData>
  <mergeCells count="3">
    <mergeCell ref="O1:R1"/>
    <mergeCell ref="O10:R10"/>
    <mergeCell ref="O18:R18"/>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1:GV1009"/>
  <sheetViews>
    <sheetView workbookViewId="0"/>
  </sheetViews>
  <sheetFormatPr defaultRowHeight="15"/>
  <cols>
    <col min="3" max="3" width="2.28515625" customWidth="1"/>
    <col min="4" max="4" width="3.7109375" customWidth="1"/>
    <col min="7" max="7" width="2.28515625" customWidth="1"/>
    <col min="8" max="8" width="3.7109375" customWidth="1"/>
    <col min="11" max="11" width="2.28515625" customWidth="1"/>
    <col min="15" max="15" width="16" customWidth="1"/>
    <col min="16" max="18" width="11.28515625" customWidth="1"/>
  </cols>
  <sheetData>
    <row r="1" spans="5:18" ht="15.75" thickBot="1">
      <c r="O1" s="68" t="s">
        <v>87</v>
      </c>
      <c r="P1" s="69"/>
      <c r="Q1" s="69"/>
      <c r="R1" s="70"/>
    </row>
    <row r="2" spans="5:18" ht="15.75" thickBot="1">
      <c r="O2" s="17"/>
      <c r="P2" s="18" t="s">
        <v>88</v>
      </c>
      <c r="Q2" s="18" t="s">
        <v>89</v>
      </c>
      <c r="R2" s="19" t="s">
        <v>90</v>
      </c>
    </row>
    <row r="3" spans="5:18" ht="15.75" thickBot="1">
      <c r="O3" s="17" t="s">
        <v>91</v>
      </c>
      <c r="P3" s="18">
        <v>9.4999999999999998E-3</v>
      </c>
      <c r="Q3" s="18">
        <f>R3-P3</f>
        <v>1.4999999999999996E-3</v>
      </c>
      <c r="R3" s="19">
        <v>1.0999999999999999E-2</v>
      </c>
    </row>
    <row r="4" spans="5:18" ht="15.75" thickBot="1">
      <c r="O4" s="17" t="s">
        <v>92</v>
      </c>
      <c r="P4" s="18">
        <v>2.0000000000000001E-4</v>
      </c>
      <c r="Q4" s="18">
        <f>R4-P4</f>
        <v>0.96479999999999999</v>
      </c>
      <c r="R4" s="19">
        <v>0.96499999999999997</v>
      </c>
    </row>
    <row r="5" spans="5:18" ht="15.75" thickBot="1">
      <c r="I5">
        <v>0.95</v>
      </c>
      <c r="O5" s="17" t="s">
        <v>93</v>
      </c>
      <c r="P5" s="18">
        <v>2.9999999999999997E-4</v>
      </c>
      <c r="Q5" s="18">
        <f>R5-P5</f>
        <v>2.370000000000002E-2</v>
      </c>
      <c r="R5" s="19">
        <f>1-R3-R4</f>
        <v>2.4000000000000021E-2</v>
      </c>
    </row>
    <row r="6" spans="5:18" ht="15.75" thickBot="1">
      <c r="I6" t="s">
        <v>91</v>
      </c>
      <c r="O6" s="17" t="s">
        <v>94</v>
      </c>
      <c r="P6" s="19">
        <f>SUM(P3:P5)</f>
        <v>0.01</v>
      </c>
      <c r="Q6" s="19">
        <f t="shared" ref="Q6:R6" si="0">SUM(Q3:Q5)</f>
        <v>0.99</v>
      </c>
      <c r="R6" s="20">
        <f t="shared" si="0"/>
        <v>1</v>
      </c>
    </row>
    <row r="7" spans="5:18">
      <c r="L7">
        <f>SUM(I8,E13)</f>
        <v>0</v>
      </c>
    </row>
    <row r="8" spans="5:18">
      <c r="I8">
        <v>0</v>
      </c>
      <c r="J8">
        <f>L7</f>
        <v>0</v>
      </c>
      <c r="O8" s="21" t="s">
        <v>95</v>
      </c>
    </row>
    <row r="9" spans="5:18" ht="15.75" thickBot="1">
      <c r="O9" s="21" t="s">
        <v>96</v>
      </c>
    </row>
    <row r="10" spans="5:18" ht="15.75" thickBot="1">
      <c r="E10">
        <v>0.1</v>
      </c>
      <c r="I10">
        <v>0.02</v>
      </c>
      <c r="O10" s="68" t="s">
        <v>87</v>
      </c>
      <c r="P10" s="69"/>
      <c r="Q10" s="69"/>
      <c r="R10" s="70"/>
    </row>
    <row r="11" spans="5:18" ht="15.75" thickBot="1">
      <c r="E11" t="s">
        <v>88</v>
      </c>
      <c r="I11" t="s">
        <v>92</v>
      </c>
      <c r="O11" s="17"/>
      <c r="P11" s="18" t="s">
        <v>88</v>
      </c>
      <c r="Q11" s="18" t="s">
        <v>89</v>
      </c>
      <c r="R11" s="18" t="s">
        <v>90</v>
      </c>
    </row>
    <row r="12" spans="5:18" ht="15.75" thickBot="1">
      <c r="L12">
        <f>SUM(I13,E13)</f>
        <v>0</v>
      </c>
      <c r="O12" s="17" t="s">
        <v>97</v>
      </c>
      <c r="P12" s="19">
        <f>P3/P6</f>
        <v>0.95</v>
      </c>
      <c r="Q12" s="19">
        <f>Q3/Q6</f>
        <v>1.5151515151515147E-3</v>
      </c>
      <c r="R12" s="18"/>
    </row>
    <row r="13" spans="5:18" ht="15.75" thickBot="1">
      <c r="E13">
        <v>0</v>
      </c>
      <c r="F13">
        <f>IF(ABS(1-SUM(I5,I10,I15))&lt;=0.00001,SUM(I5*J8,I10*J13,I15*J18),NA())</f>
        <v>0</v>
      </c>
      <c r="I13">
        <v>0</v>
      </c>
      <c r="J13">
        <f>L12</f>
        <v>0</v>
      </c>
      <c r="O13" s="17" t="s">
        <v>98</v>
      </c>
      <c r="P13" s="19">
        <f>P4/P6</f>
        <v>0.02</v>
      </c>
      <c r="Q13" s="19">
        <f>Q4/Q6</f>
        <v>0.97454545454545449</v>
      </c>
      <c r="R13" s="18"/>
    </row>
    <row r="14" spans="5:18" ht="15.75" thickBot="1">
      <c r="O14" s="17" t="s">
        <v>99</v>
      </c>
      <c r="P14" s="19">
        <f>P5/P6</f>
        <v>2.9999999999999995E-2</v>
      </c>
      <c r="Q14" s="19">
        <f>Q5/Q6</f>
        <v>2.3939393939393958E-2</v>
      </c>
      <c r="R14" s="18"/>
    </row>
    <row r="15" spans="5:18" ht="15.75" thickBot="1">
      <c r="I15">
        <v>0.03</v>
      </c>
      <c r="O15" s="17" t="s">
        <v>94</v>
      </c>
      <c r="P15" s="18">
        <f>SUM(P12:P14)</f>
        <v>1</v>
      </c>
      <c r="Q15" s="18">
        <f>SUM(Q12:Q14)</f>
        <v>0.99999999999999989</v>
      </c>
      <c r="R15" s="18"/>
    </row>
    <row r="16" spans="5:18">
      <c r="I16" t="s">
        <v>93</v>
      </c>
    </row>
    <row r="17" spans="2:18" ht="15.75" thickBot="1">
      <c r="L17">
        <f>SUM(I18,E13)</f>
        <v>0</v>
      </c>
      <c r="O17" s="21" t="s">
        <v>100</v>
      </c>
    </row>
    <row r="18" spans="2:18" ht="15.75" thickBot="1">
      <c r="B18" s="43"/>
      <c r="I18">
        <v>0</v>
      </c>
      <c r="J18">
        <f>L17</f>
        <v>0</v>
      </c>
      <c r="O18" s="68" t="s">
        <v>87</v>
      </c>
      <c r="P18" s="69"/>
      <c r="Q18" s="69"/>
      <c r="R18" s="70"/>
    </row>
    <row r="19" spans="2:18" ht="15.75" thickBot="1">
      <c r="O19" s="17"/>
      <c r="P19" s="18" t="s">
        <v>88</v>
      </c>
      <c r="Q19" s="18" t="s">
        <v>89</v>
      </c>
      <c r="R19" s="18" t="s">
        <v>90</v>
      </c>
    </row>
    <row r="20" spans="2:18" ht="15.75" thickBot="1">
      <c r="B20" t="e">
        <f>IF(ABS(1-SUM(E10,E25))&lt;=0.00001,SUM(E10*F13,E25*F28),NA())</f>
        <v>#N/A</v>
      </c>
      <c r="I20">
        <v>1.5E-3</v>
      </c>
      <c r="O20" s="17" t="s">
        <v>157</v>
      </c>
      <c r="P20" s="19">
        <f>P3/R3</f>
        <v>0.86363636363636365</v>
      </c>
      <c r="Q20" s="19">
        <f>Q3/R3</f>
        <v>0.13636363636363633</v>
      </c>
      <c r="R20" s="18">
        <f>SUM(P20:Q20)</f>
        <v>1</v>
      </c>
    </row>
    <row r="21" spans="2:18" ht="15.75" thickBot="1">
      <c r="I21" t="s">
        <v>91</v>
      </c>
      <c r="O21" s="17" t="s">
        <v>158</v>
      </c>
      <c r="P21" s="19">
        <f>P4/R4</f>
        <v>2.0725388601036272E-4</v>
      </c>
      <c r="Q21" s="19">
        <f t="shared" ref="Q21:Q22" si="1">Q4/R4</f>
        <v>0.99979274611398961</v>
      </c>
      <c r="R21" s="18">
        <f t="shared" ref="R21:R22" si="2">SUM(P21:Q21)</f>
        <v>1</v>
      </c>
    </row>
    <row r="22" spans="2:18" ht="15.75" thickBot="1">
      <c r="L22">
        <f>SUM(I23,E28)</f>
        <v>0</v>
      </c>
      <c r="O22" s="17" t="s">
        <v>159</v>
      </c>
      <c r="P22" s="19">
        <f>P5/R5</f>
        <v>1.2499999999999989E-2</v>
      </c>
      <c r="Q22" s="19">
        <f t="shared" si="1"/>
        <v>0.98749999999999993</v>
      </c>
      <c r="R22" s="18">
        <f t="shared" si="2"/>
        <v>0.99999999999999989</v>
      </c>
    </row>
    <row r="23" spans="2:18">
      <c r="I23">
        <v>0</v>
      </c>
      <c r="J23">
        <f>L22</f>
        <v>0</v>
      </c>
    </row>
    <row r="25" spans="2:18">
      <c r="E25">
        <v>0.99</v>
      </c>
      <c r="I25">
        <v>0.97460000000000002</v>
      </c>
    </row>
    <row r="26" spans="2:18">
      <c r="E26" t="s">
        <v>89</v>
      </c>
      <c r="I26" t="s">
        <v>92</v>
      </c>
    </row>
    <row r="27" spans="2:18">
      <c r="L27">
        <f>SUM(I28,E28)</f>
        <v>0</v>
      </c>
    </row>
    <row r="28" spans="2:18">
      <c r="E28">
        <v>0</v>
      </c>
      <c r="F28">
        <f>IF(ABS(1-SUM(I20,I25,I30))&lt;=0.00001,SUM(I20*J23,I25*J28,I30*J33),NA())</f>
        <v>0</v>
      </c>
      <c r="I28">
        <v>0</v>
      </c>
      <c r="J28">
        <f>L27</f>
        <v>0</v>
      </c>
    </row>
    <row r="30" spans="2:18">
      <c r="I30">
        <v>2.3900000000000001E-2</v>
      </c>
    </row>
    <row r="31" spans="2:18">
      <c r="I31" t="s">
        <v>93</v>
      </c>
    </row>
    <row r="32" spans="2:18">
      <c r="L32">
        <f>SUM(I33,E28)</f>
        <v>0</v>
      </c>
    </row>
    <row r="33" spans="9:10">
      <c r="I33">
        <v>0</v>
      </c>
      <c r="J33">
        <f>L32</f>
        <v>0</v>
      </c>
    </row>
    <row r="1000" spans="189:204">
      <c r="GH1000" t="s">
        <v>139</v>
      </c>
      <c r="GI1000" t="s">
        <v>140</v>
      </c>
      <c r="GJ1000" t="s">
        <v>141</v>
      </c>
      <c r="GK1000" t="s">
        <v>142</v>
      </c>
      <c r="GL1000" t="s">
        <v>143</v>
      </c>
      <c r="GM1000" t="s">
        <v>144</v>
      </c>
      <c r="GN1000" t="s">
        <v>145</v>
      </c>
      <c r="GO1000" t="s">
        <v>146</v>
      </c>
      <c r="GP1000" t="s">
        <v>147</v>
      </c>
      <c r="GQ1000" t="s">
        <v>148</v>
      </c>
      <c r="GR1000" t="s">
        <v>149</v>
      </c>
      <c r="GS1000" t="s">
        <v>150</v>
      </c>
      <c r="GT1000" t="s">
        <v>151</v>
      </c>
      <c r="GU1000" t="s">
        <v>152</v>
      </c>
      <c r="GV1000" t="s">
        <v>153</v>
      </c>
    </row>
    <row r="1001" spans="189:204">
      <c r="GG1001">
        <v>0</v>
      </c>
      <c r="GH1001">
        <v>0</v>
      </c>
      <c r="GI1001" t="s">
        <v>154</v>
      </c>
      <c r="GJ1001">
        <v>0</v>
      </c>
      <c r="GK1001">
        <v>0</v>
      </c>
      <c r="GL1001">
        <v>0</v>
      </c>
      <c r="GM1001" t="s">
        <v>156</v>
      </c>
      <c r="GN1001">
        <v>2</v>
      </c>
      <c r="GO1001">
        <v>1</v>
      </c>
      <c r="GP1001">
        <v>2</v>
      </c>
      <c r="GQ1001">
        <v>0</v>
      </c>
      <c r="GR1001">
        <v>0</v>
      </c>
      <c r="GS1001">
        <v>0</v>
      </c>
      <c r="GT1001">
        <v>14</v>
      </c>
      <c r="GU1001">
        <v>1</v>
      </c>
      <c r="GV1001" t="b">
        <v>1</v>
      </c>
    </row>
    <row r="1002" spans="189:204">
      <c r="GG1002">
        <v>2</v>
      </c>
      <c r="GH1002">
        <v>1</v>
      </c>
      <c r="GL1002">
        <v>0</v>
      </c>
      <c r="GM1002" t="s">
        <v>156</v>
      </c>
      <c r="GN1002">
        <v>3</v>
      </c>
      <c r="GO1002">
        <v>3</v>
      </c>
      <c r="GP1002">
        <v>4</v>
      </c>
      <c r="GQ1002">
        <v>5</v>
      </c>
      <c r="GR1002">
        <v>0</v>
      </c>
      <c r="GS1002">
        <v>0</v>
      </c>
      <c r="GT1002">
        <v>7</v>
      </c>
      <c r="GU1002">
        <v>5</v>
      </c>
      <c r="GV1002" t="b">
        <v>1</v>
      </c>
    </row>
    <row r="1003" spans="189:204">
      <c r="GG1003">
        <v>0</v>
      </c>
      <c r="GH1003">
        <v>2</v>
      </c>
      <c r="GL1003">
        <v>0</v>
      </c>
      <c r="GM1003" t="s">
        <v>156</v>
      </c>
      <c r="GN1003">
        <v>3</v>
      </c>
      <c r="GO1003">
        <v>6</v>
      </c>
      <c r="GP1003">
        <v>7</v>
      </c>
      <c r="GQ1003">
        <v>8</v>
      </c>
      <c r="GR1003">
        <v>0</v>
      </c>
      <c r="GS1003">
        <v>0</v>
      </c>
      <c r="GT1003">
        <v>22</v>
      </c>
      <c r="GU1003">
        <v>5</v>
      </c>
      <c r="GV1003" t="b">
        <v>1</v>
      </c>
    </row>
    <row r="1004" spans="189:204">
      <c r="GG1004">
        <v>6</v>
      </c>
      <c r="GH1004">
        <v>3</v>
      </c>
      <c r="GL1004">
        <v>1</v>
      </c>
      <c r="GM1004" t="s">
        <v>155</v>
      </c>
      <c r="GN1004">
        <v>0</v>
      </c>
      <c r="GO1004">
        <v>0</v>
      </c>
      <c r="GP1004">
        <v>0</v>
      </c>
      <c r="GQ1004">
        <v>0</v>
      </c>
      <c r="GR1004">
        <v>0</v>
      </c>
      <c r="GS1004">
        <v>0</v>
      </c>
      <c r="GT1004">
        <v>2</v>
      </c>
      <c r="GU1004">
        <v>9</v>
      </c>
      <c r="GV1004" t="b">
        <v>1</v>
      </c>
    </row>
    <row r="1005" spans="189:204">
      <c r="GG1005">
        <v>7</v>
      </c>
      <c r="GH1005">
        <v>4</v>
      </c>
      <c r="GL1005">
        <v>1</v>
      </c>
      <c r="GM1005" t="s">
        <v>155</v>
      </c>
      <c r="GN1005">
        <v>0</v>
      </c>
      <c r="GO1005">
        <v>0</v>
      </c>
      <c r="GP1005">
        <v>0</v>
      </c>
      <c r="GQ1005">
        <v>0</v>
      </c>
      <c r="GR1005">
        <v>0</v>
      </c>
      <c r="GS1005">
        <v>0</v>
      </c>
      <c r="GT1005">
        <v>7</v>
      </c>
      <c r="GU1005">
        <v>9</v>
      </c>
      <c r="GV1005" t="b">
        <v>1</v>
      </c>
    </row>
    <row r="1006" spans="189:204">
      <c r="GG1006">
        <v>8</v>
      </c>
      <c r="GH1006">
        <v>5</v>
      </c>
      <c r="GL1006">
        <v>1</v>
      </c>
      <c r="GM1006" t="s">
        <v>155</v>
      </c>
      <c r="GN1006">
        <v>0</v>
      </c>
      <c r="GO1006">
        <v>0</v>
      </c>
      <c r="GP1006">
        <v>0</v>
      </c>
      <c r="GQ1006">
        <v>0</v>
      </c>
      <c r="GR1006">
        <v>0</v>
      </c>
      <c r="GS1006">
        <v>0</v>
      </c>
      <c r="GT1006">
        <v>12</v>
      </c>
      <c r="GU1006">
        <v>9</v>
      </c>
      <c r="GV1006" t="b">
        <v>1</v>
      </c>
    </row>
    <row r="1007" spans="189:204">
      <c r="GH1007">
        <v>6</v>
      </c>
      <c r="GL1007">
        <v>2</v>
      </c>
      <c r="GM1007" t="s">
        <v>155</v>
      </c>
      <c r="GN1007">
        <v>0</v>
      </c>
      <c r="GO1007">
        <v>0</v>
      </c>
      <c r="GP1007">
        <v>0</v>
      </c>
      <c r="GQ1007">
        <v>0</v>
      </c>
      <c r="GR1007">
        <v>0</v>
      </c>
      <c r="GS1007">
        <v>0</v>
      </c>
      <c r="GT1007">
        <v>17</v>
      </c>
      <c r="GU1007">
        <v>9</v>
      </c>
      <c r="GV1007" t="b">
        <v>1</v>
      </c>
    </row>
    <row r="1008" spans="189:204">
      <c r="GH1008">
        <v>7</v>
      </c>
      <c r="GL1008">
        <v>2</v>
      </c>
      <c r="GM1008" t="s">
        <v>155</v>
      </c>
      <c r="GN1008">
        <v>0</v>
      </c>
      <c r="GO1008">
        <v>0</v>
      </c>
      <c r="GP1008">
        <v>0</v>
      </c>
      <c r="GQ1008">
        <v>0</v>
      </c>
      <c r="GR1008">
        <v>0</v>
      </c>
      <c r="GS1008">
        <v>0</v>
      </c>
      <c r="GT1008">
        <v>22</v>
      </c>
      <c r="GU1008">
        <v>9</v>
      </c>
      <c r="GV1008" t="b">
        <v>1</v>
      </c>
    </row>
    <row r="1009" spans="190:204">
      <c r="GH1009">
        <v>8</v>
      </c>
      <c r="GL1009">
        <v>2</v>
      </c>
      <c r="GM1009" t="s">
        <v>155</v>
      </c>
      <c r="GN1009">
        <v>0</v>
      </c>
      <c r="GO1009">
        <v>0</v>
      </c>
      <c r="GP1009">
        <v>0</v>
      </c>
      <c r="GQ1009">
        <v>0</v>
      </c>
      <c r="GR1009">
        <v>0</v>
      </c>
      <c r="GS1009">
        <v>0</v>
      </c>
      <c r="GT1009">
        <v>27</v>
      </c>
      <c r="GU1009">
        <v>9</v>
      </c>
      <c r="GV1009" t="b">
        <v>1</v>
      </c>
    </row>
  </sheetData>
  <sheetProtection selectLockedCells="1" selectUnlockedCells="1"/>
  <mergeCells count="3">
    <mergeCell ref="O1:R1"/>
    <mergeCell ref="O10:R10"/>
    <mergeCell ref="O18:R1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dimension ref="O1:R22"/>
  <sheetViews>
    <sheetView workbookViewId="0"/>
  </sheetViews>
  <sheetFormatPr defaultRowHeight="15"/>
  <cols>
    <col min="15" max="15" width="16" customWidth="1"/>
    <col min="16" max="18" width="11.28515625" customWidth="1"/>
  </cols>
  <sheetData>
    <row r="1" spans="15:18" ht="15.75" thickBot="1">
      <c r="O1" s="68" t="s">
        <v>87</v>
      </c>
      <c r="P1" s="69"/>
      <c r="Q1" s="69"/>
      <c r="R1" s="70"/>
    </row>
    <row r="2" spans="15:18" ht="15.75" thickBot="1">
      <c r="O2" s="17"/>
      <c r="P2" s="18" t="s">
        <v>88</v>
      </c>
      <c r="Q2" s="18" t="s">
        <v>89</v>
      </c>
      <c r="R2" s="19" t="s">
        <v>90</v>
      </c>
    </row>
    <row r="3" spans="15:18" ht="15.75" thickBot="1">
      <c r="O3" s="17" t="s">
        <v>91</v>
      </c>
      <c r="P3" s="18">
        <v>9.4999999999999998E-3</v>
      </c>
      <c r="Q3" s="18">
        <f>R3-P3</f>
        <v>1.4999999999999996E-3</v>
      </c>
      <c r="R3" s="19">
        <v>1.0999999999999999E-2</v>
      </c>
    </row>
    <row r="4" spans="15:18" ht="15.75" thickBot="1">
      <c r="O4" s="17" t="s">
        <v>92</v>
      </c>
      <c r="P4" s="18">
        <v>2.0000000000000001E-4</v>
      </c>
      <c r="Q4" s="18">
        <f>R4-P4</f>
        <v>0.96479999999999999</v>
      </c>
      <c r="R4" s="19">
        <v>0.96499999999999997</v>
      </c>
    </row>
    <row r="5" spans="15:18" ht="15.75" thickBot="1">
      <c r="O5" s="17" t="s">
        <v>93</v>
      </c>
      <c r="P5" s="18">
        <v>2.9999999999999997E-4</v>
      </c>
      <c r="Q5" s="18">
        <f>R5-P5</f>
        <v>2.370000000000002E-2</v>
      </c>
      <c r="R5" s="19">
        <f>1-R3-R4</f>
        <v>2.4000000000000021E-2</v>
      </c>
    </row>
    <row r="6" spans="15:18" ht="15.75" thickBot="1">
      <c r="O6" s="17" t="s">
        <v>94</v>
      </c>
      <c r="P6" s="19">
        <f>SUM(P3:P5)</f>
        <v>0.01</v>
      </c>
      <c r="Q6" s="19">
        <f t="shared" ref="Q6:R6" si="0">SUM(Q3:Q5)</f>
        <v>0.99</v>
      </c>
      <c r="R6" s="20">
        <f t="shared" si="0"/>
        <v>1</v>
      </c>
    </row>
    <row r="8" spans="15:18">
      <c r="O8" s="21" t="s">
        <v>95</v>
      </c>
    </row>
    <row r="9" spans="15:18" ht="15.75" thickBot="1">
      <c r="O9" s="21" t="s">
        <v>96</v>
      </c>
    </row>
    <row r="10" spans="15:18" ht="15.75" thickBot="1">
      <c r="O10" s="68" t="s">
        <v>87</v>
      </c>
      <c r="P10" s="69"/>
      <c r="Q10" s="69"/>
      <c r="R10" s="70"/>
    </row>
    <row r="11" spans="15:18" ht="15.75" thickBot="1">
      <c r="O11" s="17"/>
      <c r="P11" s="18" t="s">
        <v>88</v>
      </c>
      <c r="Q11" s="18" t="s">
        <v>89</v>
      </c>
      <c r="R11" s="18" t="s">
        <v>90</v>
      </c>
    </row>
    <row r="12" spans="15:18" ht="15.75" thickBot="1">
      <c r="O12" s="17" t="s">
        <v>97</v>
      </c>
      <c r="P12" s="19"/>
      <c r="Q12" s="19"/>
      <c r="R12" s="18"/>
    </row>
    <row r="13" spans="15:18" ht="15.75" thickBot="1">
      <c r="O13" s="17" t="s">
        <v>98</v>
      </c>
      <c r="P13" s="19"/>
      <c r="Q13" s="19"/>
      <c r="R13" s="18"/>
    </row>
    <row r="14" spans="15:18" ht="15.75" thickBot="1">
      <c r="O14" s="17" t="s">
        <v>99</v>
      </c>
      <c r="P14" s="19"/>
      <c r="Q14" s="19"/>
      <c r="R14" s="18"/>
    </row>
    <row r="15" spans="15:18" ht="15.75" thickBot="1">
      <c r="O15" s="17" t="s">
        <v>94</v>
      </c>
      <c r="P15" s="18"/>
      <c r="Q15" s="18"/>
      <c r="R15" s="18"/>
    </row>
    <row r="17" spans="15:18" ht="15.75" thickBot="1">
      <c r="O17" s="21" t="s">
        <v>100</v>
      </c>
    </row>
    <row r="18" spans="15:18" ht="15.75" thickBot="1">
      <c r="O18" s="68" t="s">
        <v>87</v>
      </c>
      <c r="P18" s="69"/>
      <c r="Q18" s="69"/>
      <c r="R18" s="70"/>
    </row>
    <row r="19" spans="15:18" ht="15.75" thickBot="1">
      <c r="O19" s="17"/>
      <c r="P19" s="18" t="s">
        <v>88</v>
      </c>
      <c r="Q19" s="18" t="s">
        <v>89</v>
      </c>
      <c r="R19" s="18" t="s">
        <v>90</v>
      </c>
    </row>
    <row r="20" spans="15:18" ht="15.75" thickBot="1">
      <c r="O20" s="17" t="s">
        <v>157</v>
      </c>
      <c r="P20" s="19"/>
      <c r="Q20" s="19"/>
      <c r="R20" s="18"/>
    </row>
    <row r="21" spans="15:18" ht="15.75" thickBot="1">
      <c r="O21" s="17" t="s">
        <v>158</v>
      </c>
      <c r="P21" s="19"/>
      <c r="Q21" s="19"/>
      <c r="R21" s="18"/>
    </row>
    <row r="22" spans="15:18" ht="15.75" thickBot="1">
      <c r="O22" s="17" t="s">
        <v>159</v>
      </c>
      <c r="P22" s="19"/>
      <c r="Q22" s="19"/>
      <c r="R22" s="18"/>
    </row>
  </sheetData>
  <mergeCells count="3">
    <mergeCell ref="O1:R1"/>
    <mergeCell ref="O10:R10"/>
    <mergeCell ref="O18:R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Bugs</vt:lpstr>
      <vt:lpstr>Excel291</vt:lpstr>
      <vt:lpstr>SMA</vt:lpstr>
      <vt:lpstr>WMA</vt:lpstr>
      <vt:lpstr>Exp</vt:lpstr>
      <vt:lpstr>Reg</vt:lpstr>
      <vt:lpstr>TreePrior</vt:lpstr>
      <vt:lpstr>TreePrior0</vt:lpstr>
      <vt:lpstr>TreePost</vt:lpstr>
      <vt:lpstr>TreePost0</vt:lpstr>
      <vt:lpstr>Queue</vt:lpstr>
      <vt:lpstr>Answer Report 1</vt:lpstr>
      <vt:lpstr>Sensitivity Report 1</vt:lpstr>
      <vt:lpstr>Limits Report 1</vt:lpstr>
      <vt:lpstr>BRHTubs</vt:lpstr>
      <vt:lpstr>BRHTobs1</vt:lpstr>
      <vt:lpstr>Answer Report 2</vt:lpstr>
      <vt:lpstr>Sensitivity Report 2</vt:lpstr>
      <vt:lpstr>Limits Report 2</vt:lpstr>
      <vt:lpstr>PQ</vt:lpstr>
      <vt:lpstr>'Answer Report 1'!Print_Area</vt:lpstr>
      <vt:lpstr>BRHTubs!Print_Area</vt:lpstr>
      <vt:lpstr>'Limits Report 1'!Print_Area</vt:lpstr>
      <vt:lpstr>'Sensitivity Report 1'!Print_Area</vt:lpstr>
      <vt:lpstr>TreePost0!TreeData</vt:lpstr>
      <vt:lpstr>TreePrior0!TreeData</vt:lpstr>
      <vt:lpstr>TreePost0!TreeDiagBase</vt:lpstr>
      <vt:lpstr>TreePrior0!TreeDiagBase</vt:lpstr>
      <vt:lpstr>TreePost0!TreeDiagram</vt:lpstr>
      <vt:lpstr>TreePrior0!TreeDiagram</vt:lpstr>
    </vt:vector>
  </TitlesOfParts>
  <Company>James Madison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wangpx</dc:creator>
  <cp:lastModifiedBy>Ping</cp:lastModifiedBy>
  <cp:lastPrinted>2008-02-27T21:15:44Z</cp:lastPrinted>
  <dcterms:created xsi:type="dcterms:W3CDTF">2007-12-22T03:39:50Z</dcterms:created>
  <dcterms:modified xsi:type="dcterms:W3CDTF">2010-01-14T14:58:14Z</dcterms:modified>
</cp:coreProperties>
</file>