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emf" ContentType="image/x-emf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0335" windowHeight="11640" tabRatio="882" activeTab="18"/>
  </bookViews>
  <sheets>
    <sheet name="iPotPrior" sheetId="12" r:id="rId1"/>
    <sheet name="iPotPost0" sheetId="13" r:id="rId2"/>
    <sheet name="iPotPost1" sheetId="16" r:id="rId3"/>
    <sheet name="Cancer" sheetId="25" r:id="rId4"/>
    <sheet name="CPost" sheetId="11" r:id="rId5"/>
    <sheet name="ImnsBlank" sheetId="33" r:id="rId6"/>
    <sheet name="ImnsNote" sheetId="28" r:id="rId7"/>
    <sheet name="Inns0NP" sheetId="1" r:id="rId8"/>
    <sheet name="Imns1Reg" sheetId="17" r:id="rId9"/>
    <sheet name="Imns2EVPI" sheetId="18" r:id="rId10"/>
    <sheet name="Imns3SA" sheetId="19" r:id="rId11"/>
    <sheet name="ImnsTree0" sheetId="29" r:id="rId12"/>
    <sheet name="ImnsTree" sheetId="2" r:id="rId13"/>
    <sheet name="ImnsEVwPI" sheetId="30" r:id="rId14"/>
    <sheet name="MStageDA" sheetId="4" r:id="rId15"/>
    <sheet name="Risk" sheetId="6" r:id="rId16"/>
    <sheet name="CMBlank" sheetId="34" r:id="rId17"/>
    <sheet name="CMDA" sheetId="7" r:id="rId18"/>
    <sheet name="CMSA" sheetId="35" r:id="rId19"/>
    <sheet name="CMEvWPI" sheetId="32" r:id="rId20"/>
    <sheet name="CMEVSI" sheetId="8" r:id="rId21"/>
  </sheets>
  <definedNames>
    <definedName name="MinimizeCosts" localSheetId="3">FALSE</definedName>
    <definedName name="MinimizeCosts" localSheetId="17">FALSE</definedName>
    <definedName name="MinimizeCosts" localSheetId="20">FALSE</definedName>
    <definedName name="MinimizeCosts" localSheetId="19">FALSE</definedName>
    <definedName name="MinimizeCosts" localSheetId="4">FALSE</definedName>
    <definedName name="MinimizeCosts" localSheetId="13">FALSE</definedName>
    <definedName name="MinimizeCosts" localSheetId="12">FALSE</definedName>
    <definedName name="MinimizeCosts" localSheetId="1">FALSE</definedName>
    <definedName name="MinimizeCosts" localSheetId="2">FALSE</definedName>
    <definedName name="MinimizeCosts" localSheetId="0">FALSE</definedName>
    <definedName name="MinimizeCosts" localSheetId="14">FALSE</definedName>
    <definedName name="MinimizeCosts" localSheetId="15">FALSE</definedName>
    <definedName name="_xlnm.Print_Area" localSheetId="3">Cancer!TreeDiagram</definedName>
    <definedName name="_xlnm.Print_Area" localSheetId="16">CMBlank!$A$1:$D$41</definedName>
    <definedName name="_xlnm.Print_Area" localSheetId="17">CMDA!$L$1:$P$40</definedName>
    <definedName name="_xlnm.Print_Area" localSheetId="20">CMEVSI!$Z$37:$AC$68</definedName>
    <definedName name="_xlnm.Print_Area" localSheetId="19">CMEvWPI!$B$2:$L$20</definedName>
    <definedName name="_xlnm.Print_Area" localSheetId="4">CPost!TreeDiagram</definedName>
    <definedName name="_xlnm.Print_Area" localSheetId="13">ImnsEVwPI!$B$1:$L$40</definedName>
    <definedName name="_xlnm.Print_Area" localSheetId="6">ImnsNote!$A$1:$F$39</definedName>
    <definedName name="_xlnm.Print_Area" localSheetId="12">ImnsTree!TreeDiagram</definedName>
    <definedName name="_xlnm.Print_Area" localSheetId="1">iPotPost0!TreeDiagram</definedName>
    <definedName name="_xlnm.Print_Area" localSheetId="2">iPotPost1!TreeDiagram</definedName>
    <definedName name="_xlnm.Print_Area" localSheetId="0">iPotPrior!TreeDiagram</definedName>
    <definedName name="_xlnm.Print_Area" localSheetId="14">MStageDA!$T$1:$Y$24</definedName>
    <definedName name="_xlnm.Print_Area" localSheetId="15">Risk!TreeDiagram</definedName>
    <definedName name="solver_adj" localSheetId="14" hidden="1">MStageDA!$H$14</definedName>
    <definedName name="solver_cvg" localSheetId="14" hidden="1">0.0001</definedName>
    <definedName name="solver_drv" localSheetId="14" hidden="1">1</definedName>
    <definedName name="solver_est" localSheetId="14" hidden="1">1</definedName>
    <definedName name="solver_itr" localSheetId="14" hidden="1">100</definedName>
    <definedName name="solver_lhs1" localSheetId="14" hidden="1">MStageDA!$B$32</definedName>
    <definedName name="solver_lin" localSheetId="14" hidden="1">2</definedName>
    <definedName name="solver_neg" localSheetId="14" hidden="1">2</definedName>
    <definedName name="solver_num" localSheetId="14" hidden="1">1</definedName>
    <definedName name="solver_nwt" localSheetId="14" hidden="1">1</definedName>
    <definedName name="solver_opt" localSheetId="14" hidden="1">MStageDA!$H$14</definedName>
    <definedName name="solver_pre" localSheetId="14" hidden="1">0.000001</definedName>
    <definedName name="solver_rel1" localSheetId="14" hidden="1">2</definedName>
    <definedName name="solver_rhs1" localSheetId="14" hidden="1">1</definedName>
    <definedName name="solver_scl" localSheetId="14" hidden="1">2</definedName>
    <definedName name="solver_sho" localSheetId="14" hidden="1">2</definedName>
    <definedName name="solver_tim" localSheetId="14" hidden="1">100</definedName>
    <definedName name="solver_tol" localSheetId="14" hidden="1">0.05</definedName>
    <definedName name="solver_typ" localSheetId="14" hidden="1">2</definedName>
    <definedName name="solver_val" localSheetId="14" hidden="1">0</definedName>
    <definedName name="TreeData" localSheetId="3">Cancer!$GH$1001:$GV$1009</definedName>
    <definedName name="TreeData" localSheetId="17">CMDA!$GB$1001:$GP$1007</definedName>
    <definedName name="TreeData" localSheetId="20">CMEVSI!$GC$1001:$GQ$1023</definedName>
    <definedName name="TreeData" localSheetId="19">CMEvWPI!$GH$1001:$GV$1007</definedName>
    <definedName name="TreeData" localSheetId="4">CPost!$GD$1001:$GR$1010</definedName>
    <definedName name="TreeData" localSheetId="13">ImnsEVwPI!$GH$1000:$GV$1010</definedName>
    <definedName name="TreeData" localSheetId="12">ImnsTree!$GH$1001:$GV$1011</definedName>
    <definedName name="TreeData" localSheetId="1">iPotPost0!$GH$1001:$GV$1007</definedName>
    <definedName name="TreeData" localSheetId="2">iPotPost1!$GH$1001:$GV$1015</definedName>
    <definedName name="TreeData" localSheetId="0">iPotPrior!$GH$1000:$GV$1006</definedName>
    <definedName name="TreeData" localSheetId="14">MStageDA!$GH$1002:$GV$1015</definedName>
    <definedName name="TreeData" localSheetId="15">Risk!$GH$1001:$GV$1006</definedName>
    <definedName name="TreeDiagBase" localSheetId="3">Cancer!$G$3</definedName>
    <definedName name="TreeDiagBase" localSheetId="17">CMDA!$A$3</definedName>
    <definedName name="TreeDiagBase" localSheetId="20">CMEVSI!$A$3</definedName>
    <definedName name="TreeDiagBase" localSheetId="19">CMEvWPI!$B$2</definedName>
    <definedName name="TreeDiagBase" localSheetId="4">CPost!$B$3</definedName>
    <definedName name="TreeDiagBase" localSheetId="13">ImnsEVwPI!$B$2</definedName>
    <definedName name="TreeDiagBase" localSheetId="12">ImnsTree!$A$3</definedName>
    <definedName name="TreeDiagBase" localSheetId="1">iPotPost0!$F$5</definedName>
    <definedName name="TreeDiagBase" localSheetId="2">iPotPost1!$F$5</definedName>
    <definedName name="TreeDiagBase" localSheetId="0">iPotPrior!$F$4</definedName>
    <definedName name="TreeDiagBase" localSheetId="14">MStageDA!$A$1</definedName>
    <definedName name="TreeDiagBase" localSheetId="15">Risk!$A$2</definedName>
    <definedName name="TreeDiagram" localSheetId="3">Cancer!$G$3:$Q$31</definedName>
    <definedName name="TreeDiagram" localSheetId="17">CMDA!$A$3:$K$21</definedName>
    <definedName name="TreeDiagram" localSheetId="20">CMEVSI!$A$3:$S$61</definedName>
    <definedName name="TreeDiagram" localSheetId="19">CMEvWPI!$B$2:$L$20</definedName>
    <definedName name="TreeDiagram" localSheetId="4">CPost!$B$3:$L$31</definedName>
    <definedName name="TreeDiagram" localSheetId="13">ImnsEVwPI!$B$2:$L$40</definedName>
    <definedName name="TreeDiagram" localSheetId="12">ImnsTree!$A$3:$K$36</definedName>
    <definedName name="TreeDiagram" localSheetId="1">iPotPost0!$F$5:$P$23</definedName>
    <definedName name="TreeDiagram" localSheetId="2">iPotPost1!$F$5:$T$43</definedName>
    <definedName name="TreeDiagram" localSheetId="0">iPotPrior!$F$4:$P$22</definedName>
    <definedName name="TreeDiagram" localSheetId="14">MStageDA!$A$2:$S$40</definedName>
    <definedName name="TreeDiagram" localSheetId="15">Risk!$A$2:$K$20</definedName>
    <definedName name="UseExpUtility" localSheetId="3">FALSE</definedName>
    <definedName name="UseExpUtility" localSheetId="17">FALSE</definedName>
    <definedName name="UseExpUtility" localSheetId="20">FALSE</definedName>
    <definedName name="UseExpUtility" localSheetId="19">FALSE</definedName>
    <definedName name="UseExpUtility" localSheetId="4">FALSE</definedName>
    <definedName name="UseExpUtility" localSheetId="13">FALSE</definedName>
    <definedName name="UseExpUtility" localSheetId="12">FALSE</definedName>
    <definedName name="UseExpUtility" localSheetId="1">FALSE</definedName>
    <definedName name="UseExpUtility" localSheetId="2">FALSE</definedName>
    <definedName name="UseExpUtility" localSheetId="0">FALSE</definedName>
    <definedName name="UseExpUtility" localSheetId="14">FALSE</definedName>
    <definedName name="UseExpUtility" localSheetId="15">FALSE</definedName>
  </definedNames>
  <calcPr calcId="124519"/>
</workbook>
</file>

<file path=xl/calcChain.xml><?xml version="1.0" encoding="utf-8"?>
<calcChain xmlns="http://schemas.openxmlformats.org/spreadsheetml/2006/main">
  <c r="C17" i="35"/>
  <c r="D14" s="1"/>
  <c r="C20" s="1"/>
  <c r="C16"/>
  <c r="B16"/>
  <c r="C14"/>
  <c r="B14"/>
  <c r="C13"/>
  <c r="B13"/>
  <c r="C12"/>
  <c r="B12"/>
  <c r="D23" i="8"/>
  <c r="W14"/>
  <c r="W46" s="1"/>
  <c r="V14"/>
  <c r="V46" s="1"/>
  <c r="W13"/>
  <c r="W45" s="1"/>
  <c r="V13"/>
  <c r="V45" s="1"/>
  <c r="W38"/>
  <c r="W44" s="1"/>
  <c r="V38"/>
  <c r="V44" s="1"/>
  <c r="W29"/>
  <c r="V29"/>
  <c r="W26"/>
  <c r="V26"/>
  <c r="V23"/>
  <c r="V34" s="1"/>
  <c r="W22"/>
  <c r="V22"/>
  <c r="W17"/>
  <c r="W23" s="1"/>
  <c r="W16"/>
  <c r="V16"/>
  <c r="V19"/>
  <c r="W12"/>
  <c r="W32" s="1"/>
  <c r="V12"/>
  <c r="V32" s="1"/>
  <c r="G14" i="34"/>
  <c r="H14"/>
  <c r="H13"/>
  <c r="G13"/>
  <c r="I14"/>
  <c r="I13"/>
  <c r="H38"/>
  <c r="G38"/>
  <c r="H29"/>
  <c r="G29"/>
  <c r="H26"/>
  <c r="G26"/>
  <c r="G23"/>
  <c r="G34" s="1"/>
  <c r="H22"/>
  <c r="G22"/>
  <c r="H17"/>
  <c r="H23" s="1"/>
  <c r="H16"/>
  <c r="G16"/>
  <c r="G19"/>
  <c r="H12"/>
  <c r="H32" s="1"/>
  <c r="G12"/>
  <c r="G32" s="1"/>
  <c r="C38"/>
  <c r="B38"/>
  <c r="C29"/>
  <c r="B29"/>
  <c r="C26"/>
  <c r="B26"/>
  <c r="C22"/>
  <c r="B22"/>
  <c r="C16"/>
  <c r="B16"/>
  <c r="C12"/>
  <c r="C32" s="1"/>
  <c r="B12"/>
  <c r="B32" s="1"/>
  <c r="I18" i="32"/>
  <c r="I13"/>
  <c r="E15"/>
  <c r="I8"/>
  <c r="E5"/>
  <c r="E4"/>
  <c r="I3"/>
  <c r="O13" i="7"/>
  <c r="I20" i="32" s="1"/>
  <c r="L19" s="1"/>
  <c r="J20" s="1"/>
  <c r="O12" i="7"/>
  <c r="I15" i="32" s="1"/>
  <c r="L14" s="1"/>
  <c r="J15" s="1"/>
  <c r="F17" s="1"/>
  <c r="G16" s="1"/>
  <c r="N13" i="7"/>
  <c r="I10" i="32" s="1"/>
  <c r="L9" s="1"/>
  <c r="J10" s="1"/>
  <c r="N12" i="7"/>
  <c r="I5" i="32" s="1"/>
  <c r="L4" s="1"/>
  <c r="J5" s="1"/>
  <c r="F7" s="1"/>
  <c r="G6" s="1"/>
  <c r="N28" i="7"/>
  <c r="O28"/>
  <c r="O37"/>
  <c r="N37"/>
  <c r="O25"/>
  <c r="N25"/>
  <c r="N22"/>
  <c r="N33" s="1"/>
  <c r="O21"/>
  <c r="N21"/>
  <c r="O15"/>
  <c r="N15"/>
  <c r="O11"/>
  <c r="O31" s="1"/>
  <c r="N11"/>
  <c r="N31" s="1"/>
  <c r="O16"/>
  <c r="O22" s="1"/>
  <c r="P13"/>
  <c r="P12"/>
  <c r="P19" s="1"/>
  <c r="H14" i="4"/>
  <c r="W24"/>
  <c r="H32" s="1"/>
  <c r="W21"/>
  <c r="V21"/>
  <c r="W20"/>
  <c r="V20"/>
  <c r="W19"/>
  <c r="V19"/>
  <c r="H17"/>
  <c r="D26"/>
  <c r="P30"/>
  <c r="P25"/>
  <c r="P20"/>
  <c r="P15"/>
  <c r="P10"/>
  <c r="P5"/>
  <c r="P27"/>
  <c r="P22"/>
  <c r="P17"/>
  <c r="P12"/>
  <c r="P7"/>
  <c r="P2"/>
  <c r="C28" i="28"/>
  <c r="B28"/>
  <c r="E28" s="1"/>
  <c r="B13"/>
  <c r="C13"/>
  <c r="B14"/>
  <c r="C14"/>
  <c r="B15"/>
  <c r="C15"/>
  <c r="C12"/>
  <c r="B12"/>
  <c r="F13"/>
  <c r="F14"/>
  <c r="F15"/>
  <c r="F12"/>
  <c r="D23"/>
  <c r="D24"/>
  <c r="D25"/>
  <c r="D22"/>
  <c r="E30" s="1"/>
  <c r="D13"/>
  <c r="D14"/>
  <c r="D15"/>
  <c r="D12"/>
  <c r="F5"/>
  <c r="F6"/>
  <c r="F7"/>
  <c r="F4"/>
  <c r="D5"/>
  <c r="D6"/>
  <c r="D7"/>
  <c r="D4"/>
  <c r="I40" i="30"/>
  <c r="I35"/>
  <c r="I30"/>
  <c r="I25"/>
  <c r="L39"/>
  <c r="J40" s="1"/>
  <c r="L34"/>
  <c r="J35" s="1"/>
  <c r="L29"/>
  <c r="J30" s="1"/>
  <c r="L24"/>
  <c r="J25" s="1"/>
  <c r="F32" s="1"/>
  <c r="G31" s="1"/>
  <c r="I20"/>
  <c r="L19"/>
  <c r="J20" s="1"/>
  <c r="I15"/>
  <c r="L14"/>
  <c r="J15" s="1"/>
  <c r="I10"/>
  <c r="L9"/>
  <c r="J10" s="1"/>
  <c r="I5"/>
  <c r="L4"/>
  <c r="J5" s="1"/>
  <c r="F12" s="1"/>
  <c r="D15" i="29"/>
  <c r="E13"/>
  <c r="E12"/>
  <c r="E11"/>
  <c r="E10"/>
  <c r="B13" i="16"/>
  <c r="B8"/>
  <c r="B14" s="1"/>
  <c r="C7"/>
  <c r="C9" s="1"/>
  <c r="C3"/>
  <c r="C14" s="1"/>
  <c r="M20" i="13"/>
  <c r="M15"/>
  <c r="M10"/>
  <c r="M5"/>
  <c r="I17"/>
  <c r="I7"/>
  <c r="B13"/>
  <c r="B8"/>
  <c r="B14" s="1"/>
  <c r="C7"/>
  <c r="C9" s="1"/>
  <c r="C3"/>
  <c r="C14" s="1"/>
  <c r="M19" i="12"/>
  <c r="M14"/>
  <c r="M9"/>
  <c r="M4"/>
  <c r="I16"/>
  <c r="I6"/>
  <c r="I28" i="11"/>
  <c r="I23"/>
  <c r="I18"/>
  <c r="I13"/>
  <c r="I9"/>
  <c r="I29" s="1"/>
  <c r="I8"/>
  <c r="I4"/>
  <c r="I24" s="1"/>
  <c r="I3"/>
  <c r="E26"/>
  <c r="E25"/>
  <c r="E16"/>
  <c r="E15"/>
  <c r="E5"/>
  <c r="E6"/>
  <c r="R30" i="25"/>
  <c r="R25"/>
  <c r="R20"/>
  <c r="R15"/>
  <c r="R10"/>
  <c r="R5"/>
  <c r="N29"/>
  <c r="N28"/>
  <c r="N24"/>
  <c r="N23"/>
  <c r="N19"/>
  <c r="N18"/>
  <c r="Q30"/>
  <c r="O31" s="1"/>
  <c r="Q25"/>
  <c r="O26" s="1"/>
  <c r="J24"/>
  <c r="J23"/>
  <c r="Q20"/>
  <c r="O21" s="1"/>
  <c r="K26"/>
  <c r="Q15"/>
  <c r="O16" s="1"/>
  <c r="N14"/>
  <c r="N13"/>
  <c r="Q10"/>
  <c r="O11" s="1"/>
  <c r="N9"/>
  <c r="J9"/>
  <c r="N8"/>
  <c r="J8"/>
  <c r="Q5"/>
  <c r="O6" s="1"/>
  <c r="N4"/>
  <c r="N3"/>
  <c r="K11" s="1"/>
  <c r="C15"/>
  <c r="C14"/>
  <c r="B15"/>
  <c r="B14"/>
  <c r="C9"/>
  <c r="C16" s="1"/>
  <c r="B9"/>
  <c r="B16" s="1"/>
  <c r="B14" i="12"/>
  <c r="B9"/>
  <c r="B10" s="1"/>
  <c r="C8"/>
  <c r="C10" s="1"/>
  <c r="C4"/>
  <c r="C14" s="1"/>
  <c r="C11" i="19"/>
  <c r="D9"/>
  <c r="E14" s="1"/>
  <c r="D8"/>
  <c r="D14" s="1"/>
  <c r="D7"/>
  <c r="C14" s="1"/>
  <c r="D6"/>
  <c r="B14" s="1"/>
  <c r="C17" i="18"/>
  <c r="C18"/>
  <c r="C19"/>
  <c r="C16"/>
  <c r="B17"/>
  <c r="B18"/>
  <c r="B19"/>
  <c r="B16"/>
  <c r="B28"/>
  <c r="C21"/>
  <c r="C28" s="1"/>
  <c r="D19"/>
  <c r="D18"/>
  <c r="D17"/>
  <c r="D16"/>
  <c r="C10"/>
  <c r="I9"/>
  <c r="J8"/>
  <c r="D8"/>
  <c r="J7"/>
  <c r="D7"/>
  <c r="D6"/>
  <c r="E28" s="1"/>
  <c r="D5"/>
  <c r="C50" i="17"/>
  <c r="B50"/>
  <c r="D50" s="1"/>
  <c r="C49"/>
  <c r="B49"/>
  <c r="D49" s="1"/>
  <c r="C48"/>
  <c r="B48"/>
  <c r="D48" s="1"/>
  <c r="C36"/>
  <c r="B36"/>
  <c r="D36" s="1"/>
  <c r="C35"/>
  <c r="B35"/>
  <c r="D35" s="1"/>
  <c r="C24"/>
  <c r="B24"/>
  <c r="D24" s="1"/>
  <c r="B25" i="16"/>
  <c r="C25"/>
  <c r="C24"/>
  <c r="B24"/>
  <c r="U42"/>
  <c r="U37"/>
  <c r="U32"/>
  <c r="U27"/>
  <c r="T42"/>
  <c r="R43" s="1"/>
  <c r="T37"/>
  <c r="R38" s="1"/>
  <c r="N40" s="1"/>
  <c r="T32"/>
  <c r="R33" s="1"/>
  <c r="T27"/>
  <c r="R28" s="1"/>
  <c r="N30" s="1"/>
  <c r="J35" s="1"/>
  <c r="T22"/>
  <c r="R23" s="1"/>
  <c r="T17"/>
  <c r="R18" s="1"/>
  <c r="N20" s="1"/>
  <c r="T12"/>
  <c r="R13" s="1"/>
  <c r="T7"/>
  <c r="R8" s="1"/>
  <c r="N10" s="1"/>
  <c r="J15" s="1"/>
  <c r="F25" s="1"/>
  <c r="G24" s="1"/>
  <c r="U22"/>
  <c r="U17"/>
  <c r="U12"/>
  <c r="U7"/>
  <c r="Q22" i="13"/>
  <c r="Q17"/>
  <c r="Q12"/>
  <c r="Q7"/>
  <c r="P22"/>
  <c r="N23" s="1"/>
  <c r="P17"/>
  <c r="N18" s="1"/>
  <c r="J20" s="1"/>
  <c r="P12"/>
  <c r="N13" s="1"/>
  <c r="P7"/>
  <c r="N8" s="1"/>
  <c r="J10" s="1"/>
  <c r="F15" s="1"/>
  <c r="Q21" i="12"/>
  <c r="Q16"/>
  <c r="Q11"/>
  <c r="Q6"/>
  <c r="P21"/>
  <c r="N22" s="1"/>
  <c r="P16"/>
  <c r="N17" s="1"/>
  <c r="J19" s="1"/>
  <c r="P11"/>
  <c r="N12" s="1"/>
  <c r="P6"/>
  <c r="N7" s="1"/>
  <c r="J9" s="1"/>
  <c r="F14" s="1"/>
  <c r="M30" i="11"/>
  <c r="M25"/>
  <c r="M20"/>
  <c r="M15"/>
  <c r="L30"/>
  <c r="J31" s="1"/>
  <c r="L25"/>
  <c r="J26" s="1"/>
  <c r="F28" s="1"/>
  <c r="L20"/>
  <c r="J21" s="1"/>
  <c r="L15"/>
  <c r="J16" s="1"/>
  <c r="F18" s="1"/>
  <c r="L10"/>
  <c r="J11" s="1"/>
  <c r="L5"/>
  <c r="J6" s="1"/>
  <c r="F8" s="1"/>
  <c r="B18" s="1"/>
  <c r="M10"/>
  <c r="M5"/>
  <c r="S60" i="8"/>
  <c r="M61" s="1"/>
  <c r="L58"/>
  <c r="S55"/>
  <c r="M56" s="1"/>
  <c r="I58" s="1"/>
  <c r="S50"/>
  <c r="M51" s="1"/>
  <c r="L48"/>
  <c r="S45"/>
  <c r="M46" s="1"/>
  <c r="I48" s="1"/>
  <c r="E53" s="1"/>
  <c r="F52" s="1"/>
  <c r="S40"/>
  <c r="Q41" s="1"/>
  <c r="P38"/>
  <c r="S35"/>
  <c r="Q36" s="1"/>
  <c r="M38" s="1"/>
  <c r="S30"/>
  <c r="Q31" s="1"/>
  <c r="H30"/>
  <c r="P28"/>
  <c r="S25"/>
  <c r="Q26" s="1"/>
  <c r="M28" s="1"/>
  <c r="I33" s="1"/>
  <c r="J32" s="1"/>
  <c r="S20"/>
  <c r="Q21" s="1"/>
  <c r="P18"/>
  <c r="S15"/>
  <c r="Q16" s="1"/>
  <c r="M18" s="1"/>
  <c r="S10"/>
  <c r="Q11" s="1"/>
  <c r="P8"/>
  <c r="S5"/>
  <c r="Q6" s="1"/>
  <c r="M8" s="1"/>
  <c r="I13" s="1"/>
  <c r="K20" i="7"/>
  <c r="I21" s="1"/>
  <c r="H18"/>
  <c r="K15"/>
  <c r="I16" s="1"/>
  <c r="E18" s="1"/>
  <c r="K10"/>
  <c r="I11" s="1"/>
  <c r="H8"/>
  <c r="K5"/>
  <c r="I6" s="1"/>
  <c r="E8" s="1"/>
  <c r="A13" s="1"/>
  <c r="B12" s="1"/>
  <c r="H2" i="6"/>
  <c r="H7"/>
  <c r="K19"/>
  <c r="E20" s="1"/>
  <c r="K14"/>
  <c r="K9"/>
  <c r="K4"/>
  <c r="E10" s="1"/>
  <c r="A15" s="1"/>
  <c r="B14" s="1"/>
  <c r="Y14" i="4"/>
  <c r="Y15"/>
  <c r="Y13"/>
  <c r="S39"/>
  <c r="E40" s="1"/>
  <c r="S34"/>
  <c r="I35" s="1"/>
  <c r="S29"/>
  <c r="Q30" s="1"/>
  <c r="S24"/>
  <c r="Q25" s="1"/>
  <c r="M27" s="1"/>
  <c r="S19"/>
  <c r="Q20" s="1"/>
  <c r="S14"/>
  <c r="Q15" s="1"/>
  <c r="M17" s="1"/>
  <c r="S9"/>
  <c r="Q10" s="1"/>
  <c r="S4"/>
  <c r="Q5" s="1"/>
  <c r="M7" s="1"/>
  <c r="I17" s="1"/>
  <c r="H31" i="2"/>
  <c r="H26"/>
  <c r="D28"/>
  <c r="K35"/>
  <c r="E36" s="1"/>
  <c r="K30"/>
  <c r="I31" s="1"/>
  <c r="H28"/>
  <c r="K25"/>
  <c r="I26" s="1"/>
  <c r="E28" s="1"/>
  <c r="K20"/>
  <c r="I21" s="1"/>
  <c r="H18"/>
  <c r="K15"/>
  <c r="I16" s="1"/>
  <c r="E18" s="1"/>
  <c r="K10"/>
  <c r="I11" s="1"/>
  <c r="H8"/>
  <c r="K5"/>
  <c r="I6" s="1"/>
  <c r="E8" s="1"/>
  <c r="A22" s="1"/>
  <c r="B21" s="1"/>
  <c r="D36" i="1"/>
  <c r="D35"/>
  <c r="D31"/>
  <c r="D30"/>
  <c r="E24"/>
  <c r="D24"/>
  <c r="C22"/>
  <c r="C21"/>
  <c r="C23"/>
  <c r="B23"/>
  <c r="E23" s="1"/>
  <c r="B22"/>
  <c r="E22" s="1"/>
  <c r="B21"/>
  <c r="D13" i="35" l="1"/>
  <c r="B20" s="1"/>
  <c r="I14" i="11"/>
  <c r="I19"/>
  <c r="X13" i="8"/>
  <c r="X14"/>
  <c r="W34"/>
  <c r="X34" s="1"/>
  <c r="W55" s="1"/>
  <c r="W33"/>
  <c r="X20"/>
  <c r="W62" s="1"/>
  <c r="W19"/>
  <c r="X19" s="1"/>
  <c r="X21" s="1"/>
  <c r="V33"/>
  <c r="X33" s="1"/>
  <c r="H34" i="34"/>
  <c r="H33"/>
  <c r="I34"/>
  <c r="G40" s="1"/>
  <c r="I20"/>
  <c r="H19"/>
  <c r="I19" s="1"/>
  <c r="I21" s="1"/>
  <c r="G33"/>
  <c r="E14" i="32"/>
  <c r="B12" s="1"/>
  <c r="N18" i="7"/>
  <c r="O18"/>
  <c r="O32"/>
  <c r="O33"/>
  <c r="P33"/>
  <c r="N39" s="1"/>
  <c r="N32"/>
  <c r="W67" i="8"/>
  <c r="E32" i="28"/>
  <c r="B22" i="30"/>
  <c r="G11"/>
  <c r="D14" i="16"/>
  <c r="B20" s="1"/>
  <c r="C20"/>
  <c r="B9"/>
  <c r="C13"/>
  <c r="D13"/>
  <c r="B19" s="1"/>
  <c r="B15"/>
  <c r="C26"/>
  <c r="C30" s="1"/>
  <c r="B26"/>
  <c r="D26" s="1"/>
  <c r="D14" i="13"/>
  <c r="B20" s="1"/>
  <c r="D20" s="1"/>
  <c r="C20"/>
  <c r="B9"/>
  <c r="C13"/>
  <c r="D13"/>
  <c r="B19" s="1"/>
  <c r="B15"/>
  <c r="B15" i="12"/>
  <c r="C15"/>
  <c r="B16"/>
  <c r="D14"/>
  <c r="C20" s="1"/>
  <c r="G18" i="25"/>
  <c r="D16"/>
  <c r="B23" s="1"/>
  <c r="C23"/>
  <c r="B10"/>
  <c r="C10"/>
  <c r="D14"/>
  <c r="B21" s="1"/>
  <c r="D15"/>
  <c r="B22" s="1"/>
  <c r="B17"/>
  <c r="C17"/>
  <c r="D28" i="18"/>
  <c r="F28" s="1"/>
  <c r="B22" i="17"/>
  <c r="C22"/>
  <c r="B23"/>
  <c r="C23"/>
  <c r="B21"/>
  <c r="C21"/>
  <c r="E23" i="8"/>
  <c r="J12"/>
  <c r="D21" i="1"/>
  <c r="D23"/>
  <c r="D22"/>
  <c r="E21"/>
  <c r="E26" i="4"/>
  <c r="A33" s="1"/>
  <c r="B32" s="1"/>
  <c r="J16"/>
  <c r="W40" i="8" l="1"/>
  <c r="W48" s="1"/>
  <c r="V40"/>
  <c r="V48" s="1"/>
  <c r="V35"/>
  <c r="V55"/>
  <c r="W35"/>
  <c r="X40"/>
  <c r="G35" i="34"/>
  <c r="I33"/>
  <c r="G39" s="1"/>
  <c r="I39" s="1"/>
  <c r="H39"/>
  <c r="H35"/>
  <c r="H40"/>
  <c r="I40" s="1"/>
  <c r="P18" i="7"/>
  <c r="N34"/>
  <c r="P32"/>
  <c r="N38" s="1"/>
  <c r="O38"/>
  <c r="O34"/>
  <c r="O39"/>
  <c r="P39" s="1"/>
  <c r="D20" i="16"/>
  <c r="C19"/>
  <c r="D19" s="1"/>
  <c r="C15"/>
  <c r="D15"/>
  <c r="B31"/>
  <c r="C31"/>
  <c r="C32" s="1"/>
  <c r="B30"/>
  <c r="B32" s="1"/>
  <c r="C19" i="13"/>
  <c r="D19" s="1"/>
  <c r="C15"/>
  <c r="D15"/>
  <c r="D15" i="12"/>
  <c r="B21" s="1"/>
  <c r="C21"/>
  <c r="B20"/>
  <c r="D20" s="1"/>
  <c r="C16"/>
  <c r="D16" s="1"/>
  <c r="D17" i="25"/>
  <c r="C22"/>
  <c r="D22" s="1"/>
  <c r="C21"/>
  <c r="D21" s="1"/>
  <c r="A38" i="8"/>
  <c r="B37" s="1"/>
  <c r="D23" i="17"/>
  <c r="D22"/>
  <c r="D21"/>
  <c r="D37" i="16"/>
  <c r="D36"/>
  <c r="X52" i="8" l="1"/>
  <c r="X51"/>
  <c r="W56" s="1"/>
  <c r="W58" s="1"/>
  <c r="W39"/>
  <c r="W42" s="1"/>
  <c r="V39"/>
  <c r="V42" s="1"/>
  <c r="X39"/>
  <c r="X35"/>
  <c r="I35" i="34"/>
  <c r="V67" i="8"/>
  <c r="X67" s="1"/>
  <c r="P20" i="7"/>
  <c r="P38"/>
  <c r="P34"/>
  <c r="D21" i="12"/>
  <c r="X46" i="8" l="1"/>
  <c r="X45"/>
  <c r="V56" s="1"/>
  <c r="V58" s="1"/>
  <c r="X58" s="1"/>
  <c r="V62" s="1"/>
  <c r="X62" s="1"/>
  <c r="X64" s="1"/>
</calcChain>
</file>

<file path=xl/comments1.xml><?xml version="1.0" encoding="utf-8"?>
<comments xmlns="http://schemas.openxmlformats.org/spreadsheetml/2006/main">
  <authors>
    <author>wangpx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Events or States of World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Alternative Courses of Action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Payoff Value = $31 - $18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Events or States of World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Alternative Courses of Action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Payoff Value = $31 - $18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Events or States of World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Alternative Courses of Action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Payoff Value = $31 - $18</t>
        </r>
      </text>
    </comment>
  </commentList>
</comments>
</file>

<file path=xl/comments2.xml><?xml version="1.0" encoding="utf-8"?>
<comments xmlns="http://schemas.openxmlformats.org/spreadsheetml/2006/main">
  <authors>
    <author>wangpx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Events or States of World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Alternative Courses of Action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Payoff Value = $31 - $18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Events or States of World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Alternative Courses of Action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Payoff Value = $31 - $18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Events or States of World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Alternative Courses of Action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Payoff Value = $31 - $18</t>
        </r>
      </text>
    </comment>
  </commentList>
</comments>
</file>

<file path=xl/comments3.xml><?xml version="1.0" encoding="utf-8"?>
<comments xmlns="http://schemas.openxmlformats.org/spreadsheetml/2006/main">
  <authors>
    <author>wangpx</author>
  </authors>
  <commentList>
    <comment ref="B20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Events or States of World</t>
        </r>
      </text>
    </comment>
    <comment ref="A2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Alternative Courses of Action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Payoff Value = $31 - $18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=Max(B21:C21)
Maximum of Maxs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=Min(B21:C21)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Maximum of Mins</t>
        </r>
      </text>
    </comment>
  </commentList>
</comments>
</file>

<file path=xl/comments4.xml><?xml version="1.0" encoding="utf-8"?>
<comments xmlns="http://schemas.openxmlformats.org/spreadsheetml/2006/main">
  <authors>
    <author>wangpx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Events or States of World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Alternative Courses of Action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Payoff Value = $31 - $18</t>
        </r>
      </text>
    </comment>
    <comment ref="B2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Regret=Max($B$21:$B$24)-B21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=MAX(B38:C38)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Minimum of Maxs of Regrets</t>
        </r>
      </text>
    </comment>
  </commentList>
</comments>
</file>

<file path=xl/comments5.xml><?xml version="1.0" encoding="utf-8"?>
<comments xmlns="http://schemas.openxmlformats.org/spreadsheetml/2006/main">
  <authors>
    <author>wangpx</author>
  </authors>
  <commentList>
    <comment ref="B16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Regret=MAX($B$5:$B$8)-B5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=SUMPRODUCT($B$90:$C$90,B85:C85)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Minimum of Maxs of Regrets</t>
        </r>
      </text>
    </comment>
    <comment ref="B2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=0.4 * 13 = 5.2
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=0.6 * 11 = 6.6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=5.2 + 6.6 = 11.8</t>
        </r>
      </text>
    </comment>
    <comment ref="E2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=D6</t>
        </r>
      </text>
    </comment>
    <comment ref="F2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=EV under Certainty(11.8) - MaxEMV (3.4)</t>
        </r>
      </text>
    </comment>
  </commentList>
</comments>
</file>

<file path=xl/comments6.xml><?xml version="1.0" encoding="utf-8"?>
<comments xmlns="http://schemas.openxmlformats.org/spreadsheetml/2006/main">
  <authors>
    <author>wangpx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Revenue of Present Value of Future Cash Flow if both Hotel and Airport were there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Current Purchase Cost for Land A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Present Value of Land A sale if Airport is not at A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Present Value of Land B sale if airport is not at Land B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Current Purchase Cost for Land B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Revenue of Present Value of Future Cash Flow if both Hotel and Airport were there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Present Value of Land A 31 plus the Land B sale 4</t>
        </r>
      </text>
    </comment>
    <comment ref="D28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Current Purchase Cost for Lands A and B</t>
        </r>
      </text>
    </comment>
    <comment ref="H31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Present value of cash flow for hotel at B 23 plus Land A sale 6</t>
        </r>
      </text>
    </comment>
  </commentList>
</comments>
</file>

<file path=xl/comments7.xml><?xml version="1.0" encoding="utf-8"?>
<comments xmlns="http://schemas.openxmlformats.org/spreadsheetml/2006/main">
  <authors>
    <author>wangpx</author>
  </authors>
  <commentList>
    <comment ref="H7" authorId="0">
      <text>
        <r>
          <rPr>
            <b/>
            <sz val="8"/>
            <color indexed="81"/>
            <rFont val="Tahoma"/>
            <family val="2"/>
          </rPr>
          <t>wangpx:</t>
        </r>
        <r>
          <rPr>
            <sz val="8"/>
            <color indexed="81"/>
            <rFont val="Tahoma"/>
            <family val="2"/>
          </rPr>
          <t xml:space="preserve">
=0.5 * 0.1</t>
        </r>
      </text>
    </comment>
  </commentList>
</comments>
</file>

<file path=xl/sharedStrings.xml><?xml version="1.0" encoding="utf-8"?>
<sst xmlns="http://schemas.openxmlformats.org/spreadsheetml/2006/main" count="1213" uniqueCount="266">
  <si>
    <t>Parcel of Land Near Location</t>
  </si>
  <si>
    <t>A</t>
  </si>
  <si>
    <t>B</t>
  </si>
  <si>
    <t>Current purchase price</t>
  </si>
  <si>
    <t>Present value of future cash flows if hotel and airport are built at this location</t>
  </si>
  <si>
    <t xml:space="preserve">Present value of future sales price of parcel if the airport is not built at this location </t>
  </si>
  <si>
    <t>(Note: All values are in millions of dollars.)</t>
  </si>
  <si>
    <t>Magnolia Inns</t>
  </si>
  <si>
    <t>Land Purchased</t>
  </si>
  <si>
    <t>Airport is Built at Location</t>
  </si>
  <si>
    <t>at Location(s)</t>
  </si>
  <si>
    <t>A&amp;B</t>
  </si>
  <si>
    <t>None</t>
  </si>
  <si>
    <t>= 31 - 18 = 13</t>
  </si>
  <si>
    <t>=31 - 18 + 4 - 12</t>
  </si>
  <si>
    <t>=23-12</t>
  </si>
  <si>
    <t>Payoff Matrix</t>
  </si>
  <si>
    <t>Computations to get the Payoff Matrix</t>
  </si>
  <si>
    <t>= 6 - 18 = (12)</t>
  </si>
  <si>
    <t>= 4 - 12 =(8)</t>
  </si>
  <si>
    <t>=23 - 12 + 6 - 18 = (1)</t>
  </si>
  <si>
    <t>Max</t>
  </si>
  <si>
    <t>Min</t>
  </si>
  <si>
    <t>Reward versus Risk</t>
  </si>
  <si>
    <t>Decision</t>
  </si>
  <si>
    <t>X</t>
  </si>
  <si>
    <t>Y</t>
  </si>
  <si>
    <t>States of World</t>
  </si>
  <si>
    <t>Regret or Opportunity Loss</t>
  </si>
  <si>
    <t>= 13 - 13 = 0</t>
  </si>
  <si>
    <t>= 13 - (-8) = 21</t>
  </si>
  <si>
    <t>= 13 - 5 = 8</t>
  </si>
  <si>
    <t>= 13 - 0 = 13</t>
  </si>
  <si>
    <t>= 11 - (-12) = 23</t>
  </si>
  <si>
    <t>= 11 - 11 = 0</t>
  </si>
  <si>
    <t/>
  </si>
  <si>
    <t>= 11 - (-1) = 12</t>
  </si>
  <si>
    <t>= 11 - 0 = 11</t>
  </si>
  <si>
    <t xml:space="preserve">←Minimum </t>
  </si>
  <si>
    <t xml:space="preserve">←Maximum </t>
  </si>
  <si>
    <t xml:space="preserve">Maximum </t>
  </si>
  <si>
    <t>←Maximax or Y?</t>
  </si>
  <si>
    <t>←Maximin or X?</t>
  </si>
  <si>
    <t>Z</t>
  </si>
  <si>
    <t>Alternative Z is added to Courses of Action</t>
  </si>
  <si>
    <t>Probability</t>
  </si>
  <si>
    <t>EMV</t>
  </si>
  <si>
    <t>←Maximum</t>
  </si>
  <si>
    <t>=SUMPRODUCT($B$79:$C$79,B74:C74)</t>
  </si>
  <si>
    <r>
      <t>Probability (p</t>
    </r>
    <r>
      <rPr>
        <b/>
        <vertAlign val="subscript"/>
        <sz val="11"/>
        <color theme="1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>)</t>
    </r>
  </si>
  <si>
    <t>=SUMPRODUCT($B$90:$C$90,B85:C85)</t>
  </si>
  <si>
    <t>EMV and EOL always result in the same decision alternative</t>
  </si>
  <si>
    <t>Expected Value of Perfect Information (EVPI) = Expected Profit under certainty - expected monetary value of the best alternative</t>
  </si>
  <si>
    <t>EVPI</t>
  </si>
  <si>
    <t xml:space="preserve">Computation for EVPI </t>
  </si>
  <si>
    <t>EVPI is also called Expected Opportunity L oss (EOL) from the best decision</t>
  </si>
  <si>
    <t>Maximize Expected Monetary Value = Sum of Payoffs times its Probabilities</t>
  </si>
  <si>
    <t>Minimize Expected Regret or Expected Opportunity Loss (EOL)</t>
  </si>
  <si>
    <t>Expected Value under Certainty or with Perfect Information</t>
  </si>
  <si>
    <t>EOL</t>
  </si>
  <si>
    <t>EMV of Best Action or Maximum of EMV</t>
  </si>
  <si>
    <t>ID</t>
  </si>
  <si>
    <t>Name</t>
  </si>
  <si>
    <t>Value</t>
  </si>
  <si>
    <t>Prob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</si>
  <si>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</si>
  <si>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</si>
  <si>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</si>
  <si>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</si>
  <si>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</si>
  <si>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</si>
  <si>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</si>
  <si>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</si>
  <si>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</si>
  <si>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</si>
  <si>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</si>
  <si>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TreePlan</t>
  </si>
  <si>
    <t>D</t>
  </si>
  <si>
    <t>T</t>
  </si>
  <si>
    <t>Buy Land A</t>
  </si>
  <si>
    <t>Buy Land B</t>
  </si>
  <si>
    <t>Buy Land A &amp; B</t>
  </si>
  <si>
    <t xml:space="preserve">None </t>
  </si>
  <si>
    <t>E</t>
  </si>
  <si>
    <t>Airport Built at A</t>
  </si>
  <si>
    <t>Airport Built at B</t>
  </si>
  <si>
    <t>Click Add-Ins/Decision Tree to start.  For more instructions, go to Ragsdale page 742</t>
  </si>
  <si>
    <t>High R&amp;D Costs</t>
  </si>
  <si>
    <t>Microwave</t>
  </si>
  <si>
    <t>Low R&amp;D Costs</t>
  </si>
  <si>
    <t>Receive Grant</t>
  </si>
  <si>
    <t>Cellular</t>
  </si>
  <si>
    <t>Submit Proposal</t>
  </si>
  <si>
    <t>Infrared</t>
  </si>
  <si>
    <t>Don't Receive Grant</t>
  </si>
  <si>
    <t>Don't Submit Proposal</t>
  </si>
  <si>
    <t>Sensitivity Analysis</t>
  </si>
  <si>
    <t>Probability to build at A</t>
  </si>
  <si>
    <t>EMV A</t>
  </si>
  <si>
    <t>EMV B</t>
  </si>
  <si>
    <t>EMV A&amp;B</t>
  </si>
  <si>
    <t>EMV None</t>
  </si>
  <si>
    <t>Click OK</t>
  </si>
  <si>
    <t>with cursor point at decision node, click Decision Tree/add branch to add the third branch</t>
  </si>
  <si>
    <t>name the four tree branches according to the A, B, A&amp;B and None</t>
  </si>
  <si>
    <t>with cursor point at the end of each branch, click Decision Tree/change to event node with two events</t>
  </si>
  <si>
    <t>match the probabilities for Airport Built at A and B respectively</t>
  </si>
  <si>
    <t>associate the revenues of Buy Land A and Airport Built at A or B</t>
  </si>
  <si>
    <t>with cursor point at the event node (Buy Land A and Airport Built at A or B, click Decision Tree/copy subtree/OK</t>
  </si>
  <si>
    <t>with cursor point at the end of a branch where the new subtree to be connected, click Decision Tree/paste subtree/OK</t>
  </si>
  <si>
    <t>repeat the process for the third branch</t>
  </si>
  <si>
    <t>Amount of the grant</t>
  </si>
  <si>
    <t>Cost of proposal</t>
  </si>
  <si>
    <t>Technology</t>
  </si>
  <si>
    <t>Equipment Cost</t>
  </si>
  <si>
    <t>Cost</t>
  </si>
  <si>
    <t>Prob.</t>
  </si>
  <si>
    <t>Possible R&amp;D Costs</t>
  </si>
  <si>
    <t>Best Case (Low)</t>
  </si>
  <si>
    <t>Worst Case (High)</t>
  </si>
  <si>
    <t>Risk Profile for Grant Proposal Example on Ragsdale page 753</t>
  </si>
  <si>
    <t>Receive Grand, Low R&amp;D Costs</t>
  </si>
  <si>
    <t>Receive Grand, High R&amp;D Costs</t>
  </si>
  <si>
    <t>Use of Sample Information in Decision Making: Colonial Moters example on Ragsdale page 760</t>
  </si>
  <si>
    <t>Build Large Plant</t>
  </si>
  <si>
    <t>Build Small Plant</t>
  </si>
  <si>
    <t>High Demand</t>
  </si>
  <si>
    <t>Low Demand</t>
  </si>
  <si>
    <t>Factory Size</t>
  </si>
  <si>
    <t>Large</t>
  </si>
  <si>
    <t>Small</t>
  </si>
  <si>
    <t>Conduct Survey</t>
  </si>
  <si>
    <t>No Survey</t>
  </si>
  <si>
    <t>Favorable</t>
  </si>
  <si>
    <t>Unfavorable</t>
  </si>
  <si>
    <t>Eexpected Value of Sample Information (EVSI) = EV with Sample Info - Max EMV without Sample Info</t>
  </si>
  <si>
    <t xml:space="preserve">EVSI = </t>
  </si>
  <si>
    <t>Max EMV</t>
  </si>
  <si>
    <t>EVSI</t>
  </si>
  <si>
    <t>prob (j).</t>
  </si>
  <si>
    <t>RowTotal</t>
  </si>
  <si>
    <t>ColTotal</t>
  </si>
  <si>
    <t>Cancer</t>
  </si>
  <si>
    <t>NC</t>
  </si>
  <si>
    <t>DC</t>
  </si>
  <si>
    <t>DNC</t>
  </si>
  <si>
    <t>NF</t>
  </si>
  <si>
    <t>Conditional Probabiltity given S or NS</t>
  </si>
  <si>
    <t>RowSum</t>
  </si>
  <si>
    <t>ColSum</t>
  </si>
  <si>
    <t>Posterior Probability given Favorable or Unfavorable</t>
  </si>
  <si>
    <t>Success</t>
  </si>
  <si>
    <t>Consultant</t>
  </si>
  <si>
    <t>No Consultant</t>
  </si>
  <si>
    <t>Successful</t>
  </si>
  <si>
    <t>Not Successful</t>
  </si>
  <si>
    <t>Not Favorable</t>
  </si>
  <si>
    <t>With Consultant</t>
  </si>
  <si>
    <t>Regret or Opportunity Loss = Max(Possible Profit for an Event) - Actual Profit for an Action taken</t>
  </si>
  <si>
    <t>=MAX($B$4:$B$7)-B4</t>
  </si>
  <si>
    <t>=MAX($C$4:$C$7)-C4</t>
  </si>
  <si>
    <t>=MAX(B21:C21)</t>
  </si>
  <si>
    <t>MiniMax Regret or Opportunity Loss</t>
  </si>
  <si>
    <t>=MAX($B$29:$B$30)-B29</t>
  </si>
  <si>
    <t>=MAX($C$29:$C$30)-C29</t>
  </si>
  <si>
    <t>Preference Reversals with MiniMax Regret decision rule</t>
  </si>
  <si>
    <t>=SUMPRODUCT($B$10:$C$10,B5:C5)</t>
  </si>
  <si>
    <t>select cells A14 through E25</t>
  </si>
  <si>
    <t>Specify B11 (prob. To build at A) as Column Input Cell</t>
  </si>
  <si>
    <t>EVPI = EV w PI - Max EMV = Minimum of EOL</t>
  </si>
  <si>
    <t>To use TreePlan add ins, click Office Button Open/TrenPlan.xla ------&gt; Add-Ins/Decision Tree is part of the menu choice</t>
  </si>
  <si>
    <t>Payoffs</t>
  </si>
  <si>
    <t>=SUMPRODUCT($O$19:$P$19,O14:P14)</t>
  </si>
  <si>
    <t>Highlight A15:E25 to draw Insert/Scatter chart</t>
  </si>
  <si>
    <t>Multiple Stage Decision Proboems: Grant Proposal Example on Ragsdale page 751</t>
  </si>
  <si>
    <t>set up Payoff Matrix and Sensitivity Analysis Table as Given here, set B14=D6, etc</t>
  </si>
  <si>
    <t>EVwSI</t>
  </si>
  <si>
    <t>Effeciency of Sample Information = E = EVSI/EVPI 100%=</t>
  </si>
  <si>
    <t>EVwPI</t>
  </si>
  <si>
    <t>EVPI = EVwPI - Max EMV =</t>
  </si>
  <si>
    <t>Decision Analysis Review of Probabilities</t>
  </si>
  <si>
    <t>DIN</t>
  </si>
  <si>
    <t>Prior Probability</t>
  </si>
  <si>
    <t>P(DC|C)=</t>
  </si>
  <si>
    <t>P(DC|NC)=</t>
  </si>
  <si>
    <t>P(DNC|C)=</t>
  </si>
  <si>
    <t>P(DNC|NC)=</t>
  </si>
  <si>
    <t>P(DIN|C)=</t>
  </si>
  <si>
    <t>P(DIN|NC)=</t>
  </si>
  <si>
    <t>P(DC&amp;C)=</t>
  </si>
  <si>
    <t>P(DC&amp;NC)=</t>
  </si>
  <si>
    <t>P(DNC&amp;C)=</t>
  </si>
  <si>
    <t>P(DNC&amp;NC)=</t>
  </si>
  <si>
    <t>P(DIN&amp;C)=</t>
  </si>
  <si>
    <t>P(DIN&amp;NC)=</t>
  </si>
  <si>
    <t>P(C|DC)=</t>
  </si>
  <si>
    <t>P(NC|DC)=</t>
  </si>
  <si>
    <t>P(C|DNC)=</t>
  </si>
  <si>
    <t>P(NC|DNC)=</t>
  </si>
  <si>
    <t>P(C|DIN)=</t>
  </si>
  <si>
    <t>P(NC|DIN)=</t>
  </si>
  <si>
    <t>Joint Probability of Study &amp; Success or NS</t>
  </si>
  <si>
    <t>Conditional Probability of Study Given Success or NS</t>
  </si>
  <si>
    <t>Posterior Probability of Success or NS given Study</t>
  </si>
  <si>
    <t>Cancer Example</t>
  </si>
  <si>
    <t>Blank forms</t>
  </si>
  <si>
    <t>Conditional Probability Given P(Cancer) or P(NoCancer) or Prior Probabilities</t>
  </si>
  <si>
    <t>P(Row|C) or P(Row|NC)</t>
  </si>
  <si>
    <t>P(Row&amp;Col)</t>
  </si>
  <si>
    <t>P(Col|Row), i.e.,P(C|DC)</t>
  </si>
  <si>
    <t>iPot Example</t>
  </si>
  <si>
    <t>Joint Probability or Contingency Table with Multiplication Rule</t>
  </si>
  <si>
    <t>Posterior Probability Given P(DC) or P(DNC) or P(DIN) or RowTotal with Conditional Prob. Rules</t>
  </si>
  <si>
    <t>Expected Value with Perfect Information (EVwPI)</t>
  </si>
  <si>
    <t>Probability(pj)</t>
  </si>
  <si>
    <t>Expected Value of Perfect Information (EVPI)</t>
  </si>
  <si>
    <t>Maximum of EMV</t>
  </si>
  <si>
    <t>Click Data/Data Tools/What-if Analysis/Data Table</t>
  </si>
  <si>
    <t>Excel@ Select Data/Edit to match the legend name with each plot</t>
  </si>
  <si>
    <t>Airport at Location A</t>
  </si>
  <si>
    <t>Airport at Location B</t>
  </si>
  <si>
    <t>Buy Lands A &amp; B</t>
  </si>
  <si>
    <t>Buy None</t>
  </si>
  <si>
    <t>Expected Value  with Perfect Information (EVwPI)</t>
  </si>
  <si>
    <t>Maximax</t>
  </si>
  <si>
    <t>Maximin</t>
  </si>
  <si>
    <t>Minimax Regret or Opportunity Loss</t>
  </si>
  <si>
    <t>=</t>
  </si>
  <si>
    <t>Decision Tree</t>
  </si>
  <si>
    <t>Use Decision Tree for EVwPI</t>
  </si>
  <si>
    <t>Low Cost</t>
  </si>
  <si>
    <t>High Cost</t>
  </si>
  <si>
    <t>Payoff Table without Proposal Cost</t>
  </si>
  <si>
    <t>Building Cost($mil)</t>
  </si>
  <si>
    <t>Payoff Table with Building Cost ($mil)</t>
  </si>
  <si>
    <t>Payoff Table without Building Cost ($mil)</t>
  </si>
  <si>
    <t>Conditional Probabilities or Likelihood of Survey Results Given Demand</t>
  </si>
  <si>
    <t>Favorable Rsp</t>
  </si>
  <si>
    <t>Unfavorable Rsp</t>
  </si>
  <si>
    <t>P(Survey Rsps|Dmd)</t>
  </si>
  <si>
    <t>Joint Probabilities of Survey Rsps and Demand</t>
  </si>
  <si>
    <t>P(Survey Rsps &amp; Dmd)</t>
  </si>
  <si>
    <t>SumDmd(Row)</t>
  </si>
  <si>
    <t>SumRsps(Col)</t>
  </si>
  <si>
    <t>Posterior Probabilities of Demand Given Survey Response</t>
  </si>
  <si>
    <t>P(Dmd|Survey Rsps)</t>
  </si>
  <si>
    <t>EVPI=EVwPI-Max EMV</t>
  </si>
  <si>
    <t xml:space="preserve">Expected Value with Perfect Information (EVwPI) </t>
  </si>
  <si>
    <t>create a tree: click Add-Ins/Decision Tree to create a tree with two branches as default</t>
  </si>
  <si>
    <t>with cursor point at decision node again, click Decision Tree/add branch to add the fourth branch</t>
  </si>
  <si>
    <t>associate the costs of land purchases with respective branches using negatives</t>
  </si>
  <si>
    <t>name the two event branches as Airport Built at A or B respectively</t>
  </si>
  <si>
    <t>modify the probabilities and revenues associated with the event branches</t>
  </si>
  <si>
    <t>Colonial Motors</t>
  </si>
  <si>
    <t>Favorable Rsps</t>
  </si>
  <si>
    <t>P(Demand|Favorable)</t>
  </si>
  <si>
    <t>P(Demand|Unfavorable)</t>
  </si>
  <si>
    <t>Unfavorable Rsps</t>
  </si>
  <si>
    <t>P(Favorable Rsp)</t>
  </si>
  <si>
    <t>P(Unfavorable Rsp)</t>
  </si>
  <si>
    <t>Probability of Response</t>
  </si>
  <si>
    <t>Decision on Facility Size</t>
  </si>
  <si>
    <t>Decision on Conduct Survey</t>
  </si>
  <si>
    <t>Cost of Conducting Survey</t>
  </si>
  <si>
    <t>EMV Large</t>
  </si>
  <si>
    <t>EMV Small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</si>
</sst>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7" formatCode="&quot;$&quot;#,##0.00_);\(&quot;$&quot;#,##0.00\)"/>
    <numFmt numFmtId="164" formatCode="0.0"/>
    <numFmt numFmtId="165" formatCode="0.000"/>
    <numFmt numFmtId="166" formatCode="0.0000"/>
    <numFmt numFmtId="167" formatCode="0.00000"/>
    <numFmt numFmtId="168" formatCode="0_);\(0\)"/>
    <numFmt numFmtId="169" formatCode="0.00_);\(0.00\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90">
    <xf numFmtId="0" fontId="0" fillId="0" borderId="0" xfId="0"/>
    <xf numFmtId="0" fontId="2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5" fontId="2" fillId="0" borderId="0" xfId="1" applyNumberForma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Continuous"/>
    </xf>
    <xf numFmtId="0" fontId="3" fillId="0" borderId="0" xfId="1" applyFont="1" applyBorder="1" applyAlignment="1">
      <alignment horizontal="left" vertical="center"/>
    </xf>
    <xf numFmtId="5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2" fillId="0" borderId="1" xfId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5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Continuous"/>
    </xf>
    <xf numFmtId="0" fontId="3" fillId="0" borderId="0" xfId="2" applyFont="1" applyBorder="1" applyAlignment="1">
      <alignment horizontal="center"/>
    </xf>
    <xf numFmtId="5" fontId="2" fillId="0" borderId="0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5" fontId="2" fillId="0" borderId="1" xfId="2" applyNumberFormat="1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2" applyFont="1" applyFill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5" fontId="0" fillId="0" borderId="3" xfId="0" applyNumberFormat="1" applyBorder="1" applyAlignment="1">
      <alignment horizontal="center"/>
    </xf>
    <xf numFmtId="5" fontId="0" fillId="0" borderId="0" xfId="0" applyNumberFormat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5" fontId="2" fillId="0" borderId="0" xfId="2" quotePrefix="1" applyNumberFormat="1" applyFont="1" applyBorder="1" applyAlignment="1">
      <alignment horizontal="center"/>
    </xf>
    <xf numFmtId="0" fontId="3" fillId="0" borderId="0" xfId="2" quotePrefix="1" applyFont="1" applyBorder="1" applyAlignment="1">
      <alignment horizontal="center"/>
    </xf>
    <xf numFmtId="5" fontId="2" fillId="0" borderId="1" xfId="2" quotePrefix="1" applyNumberFormat="1" applyFont="1" applyBorder="1" applyAlignment="1">
      <alignment horizontal="center"/>
    </xf>
    <xf numFmtId="0" fontId="7" fillId="0" borderId="0" xfId="0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5" fontId="0" fillId="0" borderId="0" xfId="0" quotePrefix="1" applyNumberFormat="1"/>
    <xf numFmtId="5" fontId="3" fillId="0" borderId="0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7" fontId="0" fillId="0" borderId="3" xfId="0" applyNumberFormat="1" applyBorder="1" applyAlignment="1">
      <alignment horizontal="center"/>
    </xf>
    <xf numFmtId="7" fontId="0" fillId="0" borderId="0" xfId="0" applyNumberForma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0" fillId="0" borderId="0" xfId="0" applyProtection="1">
      <protection locked="0"/>
    </xf>
    <xf numFmtId="0" fontId="0" fillId="0" borderId="0" xfId="0" applyBorder="1"/>
    <xf numFmtId="164" fontId="0" fillId="0" borderId="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Protection="1"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166" fontId="0" fillId="0" borderId="7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5" fontId="1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1" fillId="0" borderId="0" xfId="0" applyFont="1"/>
    <xf numFmtId="5" fontId="2" fillId="0" borderId="0" xfId="2" quotePrefix="1" applyNumberFormat="1" applyFont="1" applyBorder="1" applyAlignment="1">
      <alignment horizontal="left"/>
    </xf>
    <xf numFmtId="5" fontId="3" fillId="0" borderId="0" xfId="2" applyNumberFormat="1" applyFont="1" applyBorder="1" applyAlignment="1">
      <alignment horizontal="left"/>
    </xf>
    <xf numFmtId="167" fontId="0" fillId="0" borderId="0" xfId="0" applyNumberFormat="1"/>
    <xf numFmtId="0" fontId="0" fillId="0" borderId="7" xfId="0" applyBorder="1"/>
    <xf numFmtId="0" fontId="0" fillId="0" borderId="0" xfId="0" applyAlignment="1">
      <alignment horizontal="center"/>
    </xf>
    <xf numFmtId="0" fontId="0" fillId="0" borderId="6" xfId="0" applyBorder="1"/>
    <xf numFmtId="0" fontId="12" fillId="0" borderId="0" xfId="0" applyFont="1"/>
    <xf numFmtId="0" fontId="13" fillId="0" borderId="9" xfId="0" applyFont="1" applyBorder="1"/>
    <xf numFmtId="0" fontId="14" fillId="0" borderId="10" xfId="0" applyFont="1" applyBorder="1" applyAlignment="1">
      <alignment horizontal="center"/>
    </xf>
    <xf numFmtId="0" fontId="14" fillId="0" borderId="5" xfId="0" applyFont="1" applyBorder="1"/>
    <xf numFmtId="0" fontId="13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3" fillId="0" borderId="7" xfId="0" applyFont="1" applyBorder="1" applyAlignment="1">
      <alignment horizontal="center"/>
    </xf>
    <xf numFmtId="0" fontId="12" fillId="0" borderId="7" xfId="0" applyFont="1" applyBorder="1"/>
    <xf numFmtId="167" fontId="14" fillId="0" borderId="7" xfId="0" applyNumberFormat="1" applyFon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14" fillId="0" borderId="7" xfId="0" applyNumberFormat="1" applyFont="1" applyBorder="1"/>
    <xf numFmtId="167" fontId="12" fillId="0" borderId="7" xfId="0" applyNumberFormat="1" applyFont="1" applyBorder="1"/>
    <xf numFmtId="167" fontId="0" fillId="0" borderId="7" xfId="0" applyNumberFormat="1" applyBorder="1"/>
    <xf numFmtId="0" fontId="13" fillId="0" borderId="14" xfId="0" applyFont="1" applyBorder="1"/>
    <xf numFmtId="0" fontId="14" fillId="0" borderId="14" xfId="0" applyFont="1" applyBorder="1" applyAlignment="1">
      <alignment horizontal="center"/>
    </xf>
    <xf numFmtId="0" fontId="0" fillId="0" borderId="14" xfId="0" applyBorder="1"/>
    <xf numFmtId="0" fontId="10" fillId="0" borderId="8" xfId="0" applyFont="1" applyBorder="1" applyAlignment="1">
      <alignment horizontal="left"/>
    </xf>
    <xf numFmtId="167" fontId="14" fillId="0" borderId="0" xfId="0" applyNumberFormat="1" applyFont="1" applyFill="1" applyBorder="1" applyAlignmen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0" xfId="0" applyFont="1"/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centerContinuous"/>
    </xf>
    <xf numFmtId="0" fontId="17" fillId="0" borderId="1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5" fontId="18" fillId="0" borderId="0" xfId="2" applyNumberFormat="1" applyFont="1" applyBorder="1" applyAlignment="1">
      <alignment horizontal="center"/>
    </xf>
    <xf numFmtId="5" fontId="18" fillId="0" borderId="1" xfId="2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5" fontId="16" fillId="0" borderId="3" xfId="0" applyNumberFormat="1" applyFont="1" applyBorder="1" applyAlignment="1">
      <alignment horizontal="center"/>
    </xf>
    <xf numFmtId="5" fontId="16" fillId="0" borderId="0" xfId="0" applyNumberFormat="1" applyFont="1" applyBorder="1" applyAlignment="1">
      <alignment horizontal="center"/>
    </xf>
    <xf numFmtId="5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6" fillId="0" borderId="0" xfId="0" applyNumberFormat="1" applyFont="1" applyAlignment="1">
      <alignment horizontal="center"/>
    </xf>
    <xf numFmtId="0" fontId="16" fillId="0" borderId="0" xfId="0" quotePrefix="1" applyFont="1"/>
    <xf numFmtId="0" fontId="0" fillId="0" borderId="0" xfId="0" applyFill="1" applyBorder="1" applyAlignment="1">
      <alignment horizontal="left"/>
    </xf>
    <xf numFmtId="0" fontId="19" fillId="0" borderId="0" xfId="0" applyFont="1"/>
    <xf numFmtId="0" fontId="19" fillId="0" borderId="0" xfId="0" applyFont="1" applyProtection="1">
      <protection locked="0"/>
    </xf>
    <xf numFmtId="168" fontId="19" fillId="0" borderId="0" xfId="0" applyNumberFormat="1" applyFont="1"/>
    <xf numFmtId="0" fontId="19" fillId="0" borderId="1" xfId="0" applyFont="1" applyBorder="1"/>
    <xf numFmtId="0" fontId="20" fillId="0" borderId="0" xfId="0" applyFont="1"/>
    <xf numFmtId="0" fontId="20" fillId="0" borderId="2" xfId="0" applyFont="1" applyBorder="1"/>
    <xf numFmtId="0" fontId="19" fillId="0" borderId="2" xfId="0" applyFont="1" applyBorder="1"/>
    <xf numFmtId="0" fontId="20" fillId="0" borderId="1" xfId="0" applyFont="1" applyBorder="1"/>
    <xf numFmtId="0" fontId="19" fillId="0" borderId="1" xfId="0" applyFont="1" applyBorder="1" applyAlignment="1">
      <alignment horizontal="center"/>
    </xf>
    <xf numFmtId="168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8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1" xfId="0" applyFont="1" applyBorder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10" fontId="0" fillId="0" borderId="0" xfId="0" applyNumberFormat="1" applyFont="1" applyAlignment="1">
      <alignment horizontal="center"/>
    </xf>
    <xf numFmtId="0" fontId="0" fillId="0" borderId="0" xfId="0" applyFo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168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 applyFont="1"/>
    <xf numFmtId="166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/>
    </xf>
    <xf numFmtId="169" fontId="0" fillId="0" borderId="0" xfId="0" applyNumberFormat="1" applyFont="1"/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1" xfId="0" applyFont="1" applyBorder="1"/>
    <xf numFmtId="165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7" fontId="14" fillId="0" borderId="7" xfId="0" applyNumberFormat="1" applyFont="1" applyBorder="1"/>
    <xf numFmtId="0" fontId="14" fillId="0" borderId="11" xfId="0" applyFont="1" applyBorder="1" applyAlignment="1"/>
    <xf numFmtId="0" fontId="14" fillId="0" borderId="12" xfId="0" applyFont="1" applyBorder="1" applyAlignment="1"/>
    <xf numFmtId="0" fontId="0" fillId="0" borderId="13" xfId="0" applyBorder="1" applyAlignment="1"/>
    <xf numFmtId="0" fontId="14" fillId="0" borderId="7" xfId="0" applyFont="1" applyBorder="1"/>
    <xf numFmtId="0" fontId="14" fillId="0" borderId="4" xfId="0" applyFont="1" applyBorder="1"/>
    <xf numFmtId="0" fontId="14" fillId="0" borderId="2" xfId="0" applyFont="1" applyBorder="1"/>
    <xf numFmtId="0" fontId="14" fillId="0" borderId="10" xfId="0" applyFont="1" applyBorder="1"/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center"/>
    </xf>
    <xf numFmtId="0" fontId="19" fillId="0" borderId="0" xfId="0" applyFont="1" applyAlignme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strRef>
              <c:f>Imns3SA!$B$13</c:f>
              <c:strCache>
                <c:ptCount val="1"/>
                <c:pt idx="0">
                  <c:v>EMV A</c:v>
                </c:pt>
              </c:strCache>
            </c:strRef>
          </c:tx>
          <c:xVal>
            <c:numRef>
              <c:f>Imns3SA!$A$15:$A$25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Imns3SA!$B$15:$B$25</c:f>
              <c:numCache>
                <c:formatCode>General</c:formatCode>
                <c:ptCount val="11"/>
                <c:pt idx="0">
                  <c:v>-12</c:v>
                </c:pt>
                <c:pt idx="1">
                  <c:v>-9.5</c:v>
                </c:pt>
                <c:pt idx="2">
                  <c:v>-7.0000000000000018</c:v>
                </c:pt>
                <c:pt idx="3">
                  <c:v>-4.4999999999999982</c:v>
                </c:pt>
                <c:pt idx="4">
                  <c:v>-1.9999999999999991</c:v>
                </c:pt>
                <c:pt idx="5">
                  <c:v>0.5</c:v>
                </c:pt>
                <c:pt idx="6">
                  <c:v>2.9999999999999991</c:v>
                </c:pt>
                <c:pt idx="7">
                  <c:v>5.4999999999999991</c:v>
                </c:pt>
                <c:pt idx="8">
                  <c:v>8</c:v>
                </c:pt>
                <c:pt idx="9">
                  <c:v>10.500000000000002</c:v>
                </c:pt>
                <c:pt idx="10">
                  <c:v>13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Imns3SA!$C$13</c:f>
              <c:strCache>
                <c:ptCount val="1"/>
                <c:pt idx="0">
                  <c:v>EMV B</c:v>
                </c:pt>
              </c:strCache>
            </c:strRef>
          </c:tx>
          <c:xVal>
            <c:numRef>
              <c:f>Imns3SA!$A$15:$A$25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Imns3SA!$C$15:$C$25</c:f>
              <c:numCache>
                <c:formatCode>General</c:formatCode>
                <c:ptCount val="11"/>
                <c:pt idx="0">
                  <c:v>11</c:v>
                </c:pt>
                <c:pt idx="1">
                  <c:v>9.1</c:v>
                </c:pt>
                <c:pt idx="2">
                  <c:v>7.2000000000000011</c:v>
                </c:pt>
                <c:pt idx="3">
                  <c:v>5.2999999999999989</c:v>
                </c:pt>
                <c:pt idx="4">
                  <c:v>3.3999999999999995</c:v>
                </c:pt>
                <c:pt idx="5">
                  <c:v>1.5</c:v>
                </c:pt>
                <c:pt idx="6">
                  <c:v>-0.39999999999999947</c:v>
                </c:pt>
                <c:pt idx="7">
                  <c:v>-2.2999999999999989</c:v>
                </c:pt>
                <c:pt idx="8">
                  <c:v>-4.2000000000000011</c:v>
                </c:pt>
                <c:pt idx="9">
                  <c:v>-6.1000000000000005</c:v>
                </c:pt>
                <c:pt idx="10">
                  <c:v>-8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Imns3SA!$D$13</c:f>
              <c:strCache>
                <c:ptCount val="1"/>
                <c:pt idx="0">
                  <c:v>EMV A&amp;B</c:v>
                </c:pt>
              </c:strCache>
            </c:strRef>
          </c:tx>
          <c:xVal>
            <c:numRef>
              <c:f>Imns3SA!$A$15:$A$25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Imns3SA!$D$15:$D$25</c:f>
              <c:numCache>
                <c:formatCode>General</c:formatCode>
                <c:ptCount val="11"/>
                <c:pt idx="0">
                  <c:v>-1</c:v>
                </c:pt>
                <c:pt idx="1">
                  <c:v>-0.4</c:v>
                </c:pt>
                <c:pt idx="2">
                  <c:v>0.19999999999999996</c:v>
                </c:pt>
                <c:pt idx="3">
                  <c:v>0.8</c:v>
                </c:pt>
                <c:pt idx="4">
                  <c:v>1.4</c:v>
                </c:pt>
                <c:pt idx="5">
                  <c:v>2</c:v>
                </c:pt>
                <c:pt idx="6">
                  <c:v>2.6</c:v>
                </c:pt>
                <c:pt idx="7">
                  <c:v>3.2</c:v>
                </c:pt>
                <c:pt idx="8">
                  <c:v>3.8</c:v>
                </c:pt>
                <c:pt idx="9">
                  <c:v>4.4000000000000004</c:v>
                </c:pt>
                <c:pt idx="10">
                  <c:v>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Imns3SA!$E$13</c:f>
              <c:strCache>
                <c:ptCount val="1"/>
                <c:pt idx="0">
                  <c:v>EMV None</c:v>
                </c:pt>
              </c:strCache>
            </c:strRef>
          </c:tx>
          <c:xVal>
            <c:numRef>
              <c:f>Imns3SA!$A$15:$A$25</c:f>
              <c:numCache>
                <c:formatCode>0.0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Imns3SA!$E$15:$E$25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1"/>
        </c:ser>
        <c:axId val="88530304"/>
        <c:axId val="88217472"/>
      </c:scatterChart>
      <c:valAx>
        <c:axId val="88530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Probability to build at A</a:t>
                </a:r>
              </a:p>
            </c:rich>
          </c:tx>
          <c:layout/>
        </c:title>
        <c:numFmt formatCode="0.0" sourceLinked="1"/>
        <c:tickLblPos val="nextTo"/>
        <c:crossAx val="88217472"/>
        <c:crosses val="autoZero"/>
        <c:crossBetween val="midCat"/>
      </c:valAx>
      <c:valAx>
        <c:axId val="88217472"/>
        <c:scaling>
          <c:orientation val="minMax"/>
        </c:scaling>
        <c:axPos val="l"/>
        <c:majorGridlines/>
        <c:numFmt formatCode="General" sourceLinked="1"/>
        <c:tickLblPos val="nextTo"/>
        <c:crossAx val="8853030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6214982502187228"/>
          <c:y val="0.7959124380285818"/>
          <c:w val="0.74616445489404015"/>
          <c:h val="8.3717191601050026E-2"/>
        </c:manualLayout>
      </c:layout>
      <c:overlay val="1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CMSA!$B$19</c:f>
              <c:strCache>
                <c:ptCount val="1"/>
                <c:pt idx="0">
                  <c:v>EMV Large</c:v>
                </c:pt>
              </c:strCache>
            </c:strRef>
          </c:tx>
          <c:spPr>
            <a:ln w="28575">
              <a:noFill/>
            </a:ln>
          </c:spPr>
          <c:xVal>
            <c:strRef>
              <c:f>CMSA!$A$20:$A$31</c:f>
              <c:strCache>
                <c:ptCount val="12"/>
                <c:pt idx="0">
                  <c:v>Probability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strCache>
            </c:strRef>
          </c:xVal>
          <c:yVal>
            <c:numRef>
              <c:f>CMSA!$B$20:$B$31</c:f>
              <c:numCache>
                <c:formatCode>General</c:formatCode>
                <c:ptCount val="12"/>
                <c:pt idx="0">
                  <c:v>126</c:v>
                </c:pt>
                <c:pt idx="1">
                  <c:v>70</c:v>
                </c:pt>
                <c:pt idx="2">
                  <c:v>78</c:v>
                </c:pt>
                <c:pt idx="3">
                  <c:v>86</c:v>
                </c:pt>
                <c:pt idx="4">
                  <c:v>94</c:v>
                </c:pt>
                <c:pt idx="5">
                  <c:v>102</c:v>
                </c:pt>
                <c:pt idx="6">
                  <c:v>110</c:v>
                </c:pt>
                <c:pt idx="7">
                  <c:v>118</c:v>
                </c:pt>
                <c:pt idx="8">
                  <c:v>126</c:v>
                </c:pt>
                <c:pt idx="9">
                  <c:v>134</c:v>
                </c:pt>
                <c:pt idx="10">
                  <c:v>142</c:v>
                </c:pt>
                <c:pt idx="11">
                  <c:v>150</c:v>
                </c:pt>
              </c:numCache>
            </c:numRef>
          </c:yVal>
        </c:ser>
        <c:ser>
          <c:idx val="1"/>
          <c:order val="1"/>
          <c:tx>
            <c:strRef>
              <c:f>CMSA!$C$19</c:f>
              <c:strCache>
                <c:ptCount val="1"/>
                <c:pt idx="0">
                  <c:v>EMV Small</c:v>
                </c:pt>
              </c:strCache>
            </c:strRef>
          </c:tx>
          <c:spPr>
            <a:ln w="28575">
              <a:noFill/>
            </a:ln>
          </c:spPr>
          <c:xVal>
            <c:strRef>
              <c:f>CMSA!$A$20:$A$31</c:f>
              <c:strCache>
                <c:ptCount val="12"/>
                <c:pt idx="0">
                  <c:v>Probability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0.8</c:v>
                </c:pt>
                <c:pt idx="10">
                  <c:v>0.9</c:v>
                </c:pt>
                <c:pt idx="11">
                  <c:v>1</c:v>
                </c:pt>
              </c:strCache>
            </c:strRef>
          </c:xVal>
          <c:yVal>
            <c:numRef>
              <c:f>CMSA!$C$20:$C$31</c:f>
              <c:numCache>
                <c:formatCode>General</c:formatCode>
                <c:ptCount val="12"/>
                <c:pt idx="0">
                  <c:v>104</c:v>
                </c:pt>
                <c:pt idx="1">
                  <c:v>90</c:v>
                </c:pt>
                <c:pt idx="2">
                  <c:v>92</c:v>
                </c:pt>
                <c:pt idx="3">
                  <c:v>94</c:v>
                </c:pt>
                <c:pt idx="4">
                  <c:v>96</c:v>
                </c:pt>
                <c:pt idx="5">
                  <c:v>98</c:v>
                </c:pt>
                <c:pt idx="6">
                  <c:v>100</c:v>
                </c:pt>
                <c:pt idx="7">
                  <c:v>102</c:v>
                </c:pt>
                <c:pt idx="8">
                  <c:v>104</c:v>
                </c:pt>
                <c:pt idx="9">
                  <c:v>106</c:v>
                </c:pt>
                <c:pt idx="10">
                  <c:v>108</c:v>
                </c:pt>
                <c:pt idx="11">
                  <c:v>110</c:v>
                </c:pt>
              </c:numCache>
            </c:numRef>
          </c:yVal>
        </c:ser>
        <c:axId val="84406656"/>
        <c:axId val="84404864"/>
      </c:scatterChart>
      <c:valAx>
        <c:axId val="84406656"/>
        <c:scaling>
          <c:orientation val="minMax"/>
        </c:scaling>
        <c:axPos val="b"/>
        <c:tickLblPos val="nextTo"/>
        <c:crossAx val="84404864"/>
        <c:crosses val="autoZero"/>
        <c:crossBetween val="midCat"/>
      </c:valAx>
      <c:valAx>
        <c:axId val="84404864"/>
        <c:scaling>
          <c:orientation val="minMax"/>
        </c:scaling>
        <c:axPos val="l"/>
        <c:majorGridlines/>
        <c:numFmt formatCode="General" sourceLinked="1"/>
        <c:tickLblPos val="nextTo"/>
        <c:crossAx val="844066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11</xdr:col>
      <xdr:colOff>0</xdr:colOff>
      <xdr:row>7</xdr:row>
      <xdr:rowOff>152400</xdr:rowOff>
    </xdr:to>
    <xdr:sp macro="" textlink="">
      <xdr:nvSpPr>
        <xdr:cNvPr id="9251" name="Oval 35"/>
        <xdr:cNvSpPr>
          <a:spLocks noChangeArrowheads="1"/>
        </xdr:cNvSpPr>
      </xdr:nvSpPr>
      <xdr:spPr bwMode="auto">
        <a:xfrm>
          <a:off x="2838450" y="1524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10</xdr:col>
      <xdr:colOff>0</xdr:colOff>
      <xdr:row>7</xdr:row>
      <xdr:rowOff>76200</xdr:rowOff>
    </xdr:to>
    <xdr:sp macro="" textlink="">
      <xdr:nvSpPr>
        <xdr:cNvPr id="9252" name="Line 36"/>
        <xdr:cNvSpPr>
          <a:spLocks noChangeShapeType="1"/>
        </xdr:cNvSpPr>
      </xdr:nvSpPr>
      <xdr:spPr bwMode="auto">
        <a:xfrm>
          <a:off x="1619250" y="1600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7</xdr:row>
      <xdr:rowOff>76200</xdr:rowOff>
    </xdr:from>
    <xdr:to>
      <xdr:col>8</xdr:col>
      <xdr:colOff>0</xdr:colOff>
      <xdr:row>12</xdr:row>
      <xdr:rowOff>76200</xdr:rowOff>
    </xdr:to>
    <xdr:sp macro="" textlink="">
      <xdr:nvSpPr>
        <xdr:cNvPr id="9253" name="Line 37"/>
        <xdr:cNvSpPr>
          <a:spLocks noChangeShapeType="1"/>
        </xdr:cNvSpPr>
      </xdr:nvSpPr>
      <xdr:spPr bwMode="auto">
        <a:xfrm flipV="1">
          <a:off x="1371600" y="1600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17</xdr:row>
      <xdr:rowOff>0</xdr:rowOff>
    </xdr:from>
    <xdr:to>
      <xdr:col>11</xdr:col>
      <xdr:colOff>0</xdr:colOff>
      <xdr:row>17</xdr:row>
      <xdr:rowOff>152400</xdr:rowOff>
    </xdr:to>
    <xdr:sp macro="" textlink="">
      <xdr:nvSpPr>
        <xdr:cNvPr id="9254" name="Oval 38"/>
        <xdr:cNvSpPr>
          <a:spLocks noChangeArrowheads="1"/>
        </xdr:cNvSpPr>
      </xdr:nvSpPr>
      <xdr:spPr bwMode="auto">
        <a:xfrm>
          <a:off x="2838450" y="3429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17</xdr:row>
      <xdr:rowOff>76200</xdr:rowOff>
    </xdr:from>
    <xdr:to>
      <xdr:col>10</xdr:col>
      <xdr:colOff>0</xdr:colOff>
      <xdr:row>17</xdr:row>
      <xdr:rowOff>76200</xdr:rowOff>
    </xdr:to>
    <xdr:sp macro="" textlink="">
      <xdr:nvSpPr>
        <xdr:cNvPr id="9255" name="Line 39"/>
        <xdr:cNvSpPr>
          <a:spLocks noChangeShapeType="1"/>
        </xdr:cNvSpPr>
      </xdr:nvSpPr>
      <xdr:spPr bwMode="auto">
        <a:xfrm>
          <a:off x="1619250" y="3505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12</xdr:row>
      <xdr:rowOff>76200</xdr:rowOff>
    </xdr:from>
    <xdr:to>
      <xdr:col>8</xdr:col>
      <xdr:colOff>0</xdr:colOff>
      <xdr:row>17</xdr:row>
      <xdr:rowOff>76200</xdr:rowOff>
    </xdr:to>
    <xdr:sp macro="" textlink="">
      <xdr:nvSpPr>
        <xdr:cNvPr id="9256" name="Line 40"/>
        <xdr:cNvSpPr>
          <a:spLocks noChangeShapeType="1"/>
        </xdr:cNvSpPr>
      </xdr:nvSpPr>
      <xdr:spPr bwMode="auto">
        <a:xfrm>
          <a:off x="1371600" y="2552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0</xdr:colOff>
      <xdr:row>5</xdr:row>
      <xdr:rowOff>152400</xdr:rowOff>
    </xdr:to>
    <xdr:sp macro="" textlink="">
      <xdr:nvSpPr>
        <xdr:cNvPr id="9257" name="Line 41"/>
        <xdr:cNvSpPr>
          <a:spLocks noChangeShapeType="1"/>
        </xdr:cNvSpPr>
      </xdr:nvSpPr>
      <xdr:spPr bwMode="auto">
        <a:xfrm>
          <a:off x="4457700" y="1143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5</xdr:row>
      <xdr:rowOff>76200</xdr:rowOff>
    </xdr:from>
    <xdr:to>
      <xdr:col>14</xdr:col>
      <xdr:colOff>0</xdr:colOff>
      <xdr:row>5</xdr:row>
      <xdr:rowOff>76200</xdr:rowOff>
    </xdr:to>
    <xdr:sp macro="" textlink="">
      <xdr:nvSpPr>
        <xdr:cNvPr id="9258" name="Line 42"/>
        <xdr:cNvSpPr>
          <a:spLocks noChangeShapeType="1"/>
        </xdr:cNvSpPr>
      </xdr:nvSpPr>
      <xdr:spPr bwMode="auto">
        <a:xfrm>
          <a:off x="3238500" y="1219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5</xdr:row>
      <xdr:rowOff>76200</xdr:rowOff>
    </xdr:from>
    <xdr:to>
      <xdr:col>12</xdr:col>
      <xdr:colOff>0</xdr:colOff>
      <xdr:row>7</xdr:row>
      <xdr:rowOff>76200</xdr:rowOff>
    </xdr:to>
    <xdr:sp macro="" textlink="">
      <xdr:nvSpPr>
        <xdr:cNvPr id="9259" name="Line 43"/>
        <xdr:cNvSpPr>
          <a:spLocks noChangeShapeType="1"/>
        </xdr:cNvSpPr>
      </xdr:nvSpPr>
      <xdr:spPr bwMode="auto">
        <a:xfrm flipV="1">
          <a:off x="2990850" y="1219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10</xdr:row>
      <xdr:rowOff>0</xdr:rowOff>
    </xdr:from>
    <xdr:to>
      <xdr:col>14</xdr:col>
      <xdr:colOff>0</xdr:colOff>
      <xdr:row>10</xdr:row>
      <xdr:rowOff>152400</xdr:rowOff>
    </xdr:to>
    <xdr:sp macro="" textlink="">
      <xdr:nvSpPr>
        <xdr:cNvPr id="9260" name="Line 44"/>
        <xdr:cNvSpPr>
          <a:spLocks noChangeShapeType="1"/>
        </xdr:cNvSpPr>
      </xdr:nvSpPr>
      <xdr:spPr bwMode="auto">
        <a:xfrm>
          <a:off x="4457700" y="2095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10</xdr:row>
      <xdr:rowOff>76200</xdr:rowOff>
    </xdr:from>
    <xdr:to>
      <xdr:col>14</xdr:col>
      <xdr:colOff>0</xdr:colOff>
      <xdr:row>10</xdr:row>
      <xdr:rowOff>76200</xdr:rowOff>
    </xdr:to>
    <xdr:sp macro="" textlink="">
      <xdr:nvSpPr>
        <xdr:cNvPr id="9261" name="Line 45"/>
        <xdr:cNvSpPr>
          <a:spLocks noChangeShapeType="1"/>
        </xdr:cNvSpPr>
      </xdr:nvSpPr>
      <xdr:spPr bwMode="auto">
        <a:xfrm>
          <a:off x="3238500" y="2171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7</xdr:row>
      <xdr:rowOff>76200</xdr:rowOff>
    </xdr:from>
    <xdr:to>
      <xdr:col>12</xdr:col>
      <xdr:colOff>0</xdr:colOff>
      <xdr:row>10</xdr:row>
      <xdr:rowOff>76200</xdr:rowOff>
    </xdr:to>
    <xdr:sp macro="" textlink="">
      <xdr:nvSpPr>
        <xdr:cNvPr id="9262" name="Line 46"/>
        <xdr:cNvSpPr>
          <a:spLocks noChangeShapeType="1"/>
        </xdr:cNvSpPr>
      </xdr:nvSpPr>
      <xdr:spPr bwMode="auto">
        <a:xfrm>
          <a:off x="2990850" y="1600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0</xdr:colOff>
      <xdr:row>15</xdr:row>
      <xdr:rowOff>152400</xdr:rowOff>
    </xdr:to>
    <xdr:sp macro="" textlink="">
      <xdr:nvSpPr>
        <xdr:cNvPr id="9263" name="Line 47"/>
        <xdr:cNvSpPr>
          <a:spLocks noChangeShapeType="1"/>
        </xdr:cNvSpPr>
      </xdr:nvSpPr>
      <xdr:spPr bwMode="auto">
        <a:xfrm>
          <a:off x="4457700" y="3048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15</xdr:row>
      <xdr:rowOff>76200</xdr:rowOff>
    </xdr:from>
    <xdr:to>
      <xdr:col>14</xdr:col>
      <xdr:colOff>0</xdr:colOff>
      <xdr:row>15</xdr:row>
      <xdr:rowOff>76200</xdr:rowOff>
    </xdr:to>
    <xdr:sp macro="" textlink="">
      <xdr:nvSpPr>
        <xdr:cNvPr id="9264" name="Line 48"/>
        <xdr:cNvSpPr>
          <a:spLocks noChangeShapeType="1"/>
        </xdr:cNvSpPr>
      </xdr:nvSpPr>
      <xdr:spPr bwMode="auto">
        <a:xfrm>
          <a:off x="3238500" y="3124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15</xdr:row>
      <xdr:rowOff>76200</xdr:rowOff>
    </xdr:from>
    <xdr:to>
      <xdr:col>12</xdr:col>
      <xdr:colOff>0</xdr:colOff>
      <xdr:row>17</xdr:row>
      <xdr:rowOff>76200</xdr:rowOff>
    </xdr:to>
    <xdr:sp macro="" textlink="">
      <xdr:nvSpPr>
        <xdr:cNvPr id="9265" name="Line 49"/>
        <xdr:cNvSpPr>
          <a:spLocks noChangeShapeType="1"/>
        </xdr:cNvSpPr>
      </xdr:nvSpPr>
      <xdr:spPr bwMode="auto">
        <a:xfrm flipV="1">
          <a:off x="2990850" y="3124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0</xdr:colOff>
      <xdr:row>20</xdr:row>
      <xdr:rowOff>152400</xdr:rowOff>
    </xdr:to>
    <xdr:sp macro="" textlink="">
      <xdr:nvSpPr>
        <xdr:cNvPr id="9266" name="Line 50"/>
        <xdr:cNvSpPr>
          <a:spLocks noChangeShapeType="1"/>
        </xdr:cNvSpPr>
      </xdr:nvSpPr>
      <xdr:spPr bwMode="auto">
        <a:xfrm>
          <a:off x="4457700" y="4000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20</xdr:row>
      <xdr:rowOff>76200</xdr:rowOff>
    </xdr:from>
    <xdr:to>
      <xdr:col>14</xdr:col>
      <xdr:colOff>0</xdr:colOff>
      <xdr:row>20</xdr:row>
      <xdr:rowOff>76200</xdr:rowOff>
    </xdr:to>
    <xdr:sp macro="" textlink="">
      <xdr:nvSpPr>
        <xdr:cNvPr id="9267" name="Line 51"/>
        <xdr:cNvSpPr>
          <a:spLocks noChangeShapeType="1"/>
        </xdr:cNvSpPr>
      </xdr:nvSpPr>
      <xdr:spPr bwMode="auto">
        <a:xfrm>
          <a:off x="3238500" y="4076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17</xdr:row>
      <xdr:rowOff>76200</xdr:rowOff>
    </xdr:from>
    <xdr:to>
      <xdr:col>12</xdr:col>
      <xdr:colOff>0</xdr:colOff>
      <xdr:row>20</xdr:row>
      <xdr:rowOff>76200</xdr:rowOff>
    </xdr:to>
    <xdr:sp macro="" textlink="">
      <xdr:nvSpPr>
        <xdr:cNvPr id="9268" name="Line 52"/>
        <xdr:cNvSpPr>
          <a:spLocks noChangeShapeType="1"/>
        </xdr:cNvSpPr>
      </xdr:nvSpPr>
      <xdr:spPr bwMode="auto">
        <a:xfrm>
          <a:off x="2990850" y="3505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7</xdr:col>
      <xdr:colOff>0</xdr:colOff>
      <xdr:row>12</xdr:row>
      <xdr:rowOff>152400</xdr:rowOff>
    </xdr:to>
    <xdr:sp macro="" textlink="">
      <xdr:nvSpPr>
        <xdr:cNvPr id="9269" name="Oval 53"/>
        <xdr:cNvSpPr>
          <a:spLocks noChangeArrowheads="1"/>
        </xdr:cNvSpPr>
      </xdr:nvSpPr>
      <xdr:spPr bwMode="auto">
        <a:xfrm>
          <a:off x="1219200" y="24765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5</xdr:col>
      <xdr:colOff>0</xdr:colOff>
      <xdr:row>12</xdr:row>
      <xdr:rowOff>76200</xdr:rowOff>
    </xdr:from>
    <xdr:to>
      <xdr:col>6</xdr:col>
      <xdr:colOff>0</xdr:colOff>
      <xdr:row>12</xdr:row>
      <xdr:rowOff>76200</xdr:rowOff>
    </xdr:to>
    <xdr:sp macro="" textlink="">
      <xdr:nvSpPr>
        <xdr:cNvPr id="9270" name="Line 54"/>
        <xdr:cNvSpPr>
          <a:spLocks noChangeShapeType="1"/>
        </xdr:cNvSpPr>
      </xdr:nvSpPr>
      <xdr:spPr bwMode="auto">
        <a:xfrm>
          <a:off x="609600" y="25527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11</xdr:col>
      <xdr:colOff>0</xdr:colOff>
      <xdr:row>8</xdr:row>
      <xdr:rowOff>152400</xdr:rowOff>
    </xdr:to>
    <xdr:sp macro="" textlink="">
      <xdr:nvSpPr>
        <xdr:cNvPr id="10312" name="Oval 72"/>
        <xdr:cNvSpPr>
          <a:spLocks noChangeArrowheads="1"/>
        </xdr:cNvSpPr>
      </xdr:nvSpPr>
      <xdr:spPr bwMode="auto">
        <a:xfrm>
          <a:off x="2838450" y="1524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10</xdr:col>
      <xdr:colOff>0</xdr:colOff>
      <xdr:row>8</xdr:row>
      <xdr:rowOff>76200</xdr:rowOff>
    </xdr:to>
    <xdr:sp macro="" textlink="">
      <xdr:nvSpPr>
        <xdr:cNvPr id="10313" name="Line 73"/>
        <xdr:cNvSpPr>
          <a:spLocks noChangeShapeType="1"/>
        </xdr:cNvSpPr>
      </xdr:nvSpPr>
      <xdr:spPr bwMode="auto">
        <a:xfrm>
          <a:off x="1619250" y="1600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8</xdr:row>
      <xdr:rowOff>76200</xdr:rowOff>
    </xdr:from>
    <xdr:to>
      <xdr:col>8</xdr:col>
      <xdr:colOff>0</xdr:colOff>
      <xdr:row>13</xdr:row>
      <xdr:rowOff>76200</xdr:rowOff>
    </xdr:to>
    <xdr:sp macro="" textlink="">
      <xdr:nvSpPr>
        <xdr:cNvPr id="10314" name="Line 74"/>
        <xdr:cNvSpPr>
          <a:spLocks noChangeShapeType="1"/>
        </xdr:cNvSpPr>
      </xdr:nvSpPr>
      <xdr:spPr bwMode="auto">
        <a:xfrm flipV="1">
          <a:off x="1371600" y="1600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11</xdr:col>
      <xdr:colOff>0</xdr:colOff>
      <xdr:row>18</xdr:row>
      <xdr:rowOff>152400</xdr:rowOff>
    </xdr:to>
    <xdr:sp macro="" textlink="">
      <xdr:nvSpPr>
        <xdr:cNvPr id="10315" name="Oval 75"/>
        <xdr:cNvSpPr>
          <a:spLocks noChangeArrowheads="1"/>
        </xdr:cNvSpPr>
      </xdr:nvSpPr>
      <xdr:spPr bwMode="auto">
        <a:xfrm>
          <a:off x="2838450" y="3429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18</xdr:row>
      <xdr:rowOff>76200</xdr:rowOff>
    </xdr:from>
    <xdr:to>
      <xdr:col>10</xdr:col>
      <xdr:colOff>0</xdr:colOff>
      <xdr:row>18</xdr:row>
      <xdr:rowOff>76200</xdr:rowOff>
    </xdr:to>
    <xdr:sp macro="" textlink="">
      <xdr:nvSpPr>
        <xdr:cNvPr id="10316" name="Line 76"/>
        <xdr:cNvSpPr>
          <a:spLocks noChangeShapeType="1"/>
        </xdr:cNvSpPr>
      </xdr:nvSpPr>
      <xdr:spPr bwMode="auto">
        <a:xfrm>
          <a:off x="1619250" y="3505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13</xdr:row>
      <xdr:rowOff>76200</xdr:rowOff>
    </xdr:from>
    <xdr:to>
      <xdr:col>8</xdr:col>
      <xdr:colOff>0</xdr:colOff>
      <xdr:row>18</xdr:row>
      <xdr:rowOff>76200</xdr:rowOff>
    </xdr:to>
    <xdr:sp macro="" textlink="">
      <xdr:nvSpPr>
        <xdr:cNvPr id="10317" name="Line 77"/>
        <xdr:cNvSpPr>
          <a:spLocks noChangeShapeType="1"/>
        </xdr:cNvSpPr>
      </xdr:nvSpPr>
      <xdr:spPr bwMode="auto">
        <a:xfrm>
          <a:off x="1371600" y="2552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0</xdr:colOff>
      <xdr:row>6</xdr:row>
      <xdr:rowOff>152400</xdr:rowOff>
    </xdr:to>
    <xdr:sp macro="" textlink="">
      <xdr:nvSpPr>
        <xdr:cNvPr id="10318" name="Line 78"/>
        <xdr:cNvSpPr>
          <a:spLocks noChangeShapeType="1"/>
        </xdr:cNvSpPr>
      </xdr:nvSpPr>
      <xdr:spPr bwMode="auto">
        <a:xfrm>
          <a:off x="4457700" y="1143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6</xdr:row>
      <xdr:rowOff>76200</xdr:rowOff>
    </xdr:from>
    <xdr:to>
      <xdr:col>14</xdr:col>
      <xdr:colOff>0</xdr:colOff>
      <xdr:row>6</xdr:row>
      <xdr:rowOff>76200</xdr:rowOff>
    </xdr:to>
    <xdr:sp macro="" textlink="">
      <xdr:nvSpPr>
        <xdr:cNvPr id="10319" name="Line 79"/>
        <xdr:cNvSpPr>
          <a:spLocks noChangeShapeType="1"/>
        </xdr:cNvSpPr>
      </xdr:nvSpPr>
      <xdr:spPr bwMode="auto">
        <a:xfrm>
          <a:off x="3238500" y="1219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6</xdr:row>
      <xdr:rowOff>76200</xdr:rowOff>
    </xdr:from>
    <xdr:to>
      <xdr:col>12</xdr:col>
      <xdr:colOff>0</xdr:colOff>
      <xdr:row>8</xdr:row>
      <xdr:rowOff>76200</xdr:rowOff>
    </xdr:to>
    <xdr:sp macro="" textlink="">
      <xdr:nvSpPr>
        <xdr:cNvPr id="10320" name="Line 80"/>
        <xdr:cNvSpPr>
          <a:spLocks noChangeShapeType="1"/>
        </xdr:cNvSpPr>
      </xdr:nvSpPr>
      <xdr:spPr bwMode="auto">
        <a:xfrm flipV="1">
          <a:off x="2990850" y="1219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0</xdr:colOff>
      <xdr:row>11</xdr:row>
      <xdr:rowOff>152400</xdr:rowOff>
    </xdr:to>
    <xdr:sp macro="" textlink="">
      <xdr:nvSpPr>
        <xdr:cNvPr id="10321" name="Line 81"/>
        <xdr:cNvSpPr>
          <a:spLocks noChangeShapeType="1"/>
        </xdr:cNvSpPr>
      </xdr:nvSpPr>
      <xdr:spPr bwMode="auto">
        <a:xfrm>
          <a:off x="4457700" y="2095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11</xdr:row>
      <xdr:rowOff>76200</xdr:rowOff>
    </xdr:from>
    <xdr:to>
      <xdr:col>14</xdr:col>
      <xdr:colOff>0</xdr:colOff>
      <xdr:row>11</xdr:row>
      <xdr:rowOff>76200</xdr:rowOff>
    </xdr:to>
    <xdr:sp macro="" textlink="">
      <xdr:nvSpPr>
        <xdr:cNvPr id="10322" name="Line 82"/>
        <xdr:cNvSpPr>
          <a:spLocks noChangeShapeType="1"/>
        </xdr:cNvSpPr>
      </xdr:nvSpPr>
      <xdr:spPr bwMode="auto">
        <a:xfrm>
          <a:off x="3238500" y="2171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8</xdr:row>
      <xdr:rowOff>76200</xdr:rowOff>
    </xdr:from>
    <xdr:to>
      <xdr:col>12</xdr:col>
      <xdr:colOff>0</xdr:colOff>
      <xdr:row>11</xdr:row>
      <xdr:rowOff>76200</xdr:rowOff>
    </xdr:to>
    <xdr:sp macro="" textlink="">
      <xdr:nvSpPr>
        <xdr:cNvPr id="10323" name="Line 83"/>
        <xdr:cNvSpPr>
          <a:spLocks noChangeShapeType="1"/>
        </xdr:cNvSpPr>
      </xdr:nvSpPr>
      <xdr:spPr bwMode="auto">
        <a:xfrm>
          <a:off x="2990850" y="1600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0</xdr:colOff>
      <xdr:row>16</xdr:row>
      <xdr:rowOff>152400</xdr:rowOff>
    </xdr:to>
    <xdr:sp macro="" textlink="">
      <xdr:nvSpPr>
        <xdr:cNvPr id="10324" name="Line 84"/>
        <xdr:cNvSpPr>
          <a:spLocks noChangeShapeType="1"/>
        </xdr:cNvSpPr>
      </xdr:nvSpPr>
      <xdr:spPr bwMode="auto">
        <a:xfrm>
          <a:off x="4457700" y="3048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16</xdr:row>
      <xdr:rowOff>76200</xdr:rowOff>
    </xdr:from>
    <xdr:to>
      <xdr:col>14</xdr:col>
      <xdr:colOff>0</xdr:colOff>
      <xdr:row>16</xdr:row>
      <xdr:rowOff>76200</xdr:rowOff>
    </xdr:to>
    <xdr:sp macro="" textlink="">
      <xdr:nvSpPr>
        <xdr:cNvPr id="10325" name="Line 85"/>
        <xdr:cNvSpPr>
          <a:spLocks noChangeShapeType="1"/>
        </xdr:cNvSpPr>
      </xdr:nvSpPr>
      <xdr:spPr bwMode="auto">
        <a:xfrm>
          <a:off x="3238500" y="3124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16</xdr:row>
      <xdr:rowOff>76200</xdr:rowOff>
    </xdr:from>
    <xdr:to>
      <xdr:col>12</xdr:col>
      <xdr:colOff>0</xdr:colOff>
      <xdr:row>18</xdr:row>
      <xdr:rowOff>76200</xdr:rowOff>
    </xdr:to>
    <xdr:sp macro="" textlink="">
      <xdr:nvSpPr>
        <xdr:cNvPr id="10326" name="Line 86"/>
        <xdr:cNvSpPr>
          <a:spLocks noChangeShapeType="1"/>
        </xdr:cNvSpPr>
      </xdr:nvSpPr>
      <xdr:spPr bwMode="auto">
        <a:xfrm flipV="1">
          <a:off x="2990850" y="3124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0</xdr:colOff>
      <xdr:row>21</xdr:row>
      <xdr:rowOff>152400</xdr:rowOff>
    </xdr:to>
    <xdr:sp macro="" textlink="">
      <xdr:nvSpPr>
        <xdr:cNvPr id="10327" name="Line 87"/>
        <xdr:cNvSpPr>
          <a:spLocks noChangeShapeType="1"/>
        </xdr:cNvSpPr>
      </xdr:nvSpPr>
      <xdr:spPr bwMode="auto">
        <a:xfrm>
          <a:off x="4457700" y="4000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21</xdr:row>
      <xdr:rowOff>76200</xdr:rowOff>
    </xdr:from>
    <xdr:to>
      <xdr:col>14</xdr:col>
      <xdr:colOff>0</xdr:colOff>
      <xdr:row>21</xdr:row>
      <xdr:rowOff>76200</xdr:rowOff>
    </xdr:to>
    <xdr:sp macro="" textlink="">
      <xdr:nvSpPr>
        <xdr:cNvPr id="10328" name="Line 88"/>
        <xdr:cNvSpPr>
          <a:spLocks noChangeShapeType="1"/>
        </xdr:cNvSpPr>
      </xdr:nvSpPr>
      <xdr:spPr bwMode="auto">
        <a:xfrm>
          <a:off x="3238500" y="4076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18</xdr:row>
      <xdr:rowOff>76200</xdr:rowOff>
    </xdr:from>
    <xdr:to>
      <xdr:col>12</xdr:col>
      <xdr:colOff>0</xdr:colOff>
      <xdr:row>21</xdr:row>
      <xdr:rowOff>76200</xdr:rowOff>
    </xdr:to>
    <xdr:sp macro="" textlink="">
      <xdr:nvSpPr>
        <xdr:cNvPr id="10329" name="Line 89"/>
        <xdr:cNvSpPr>
          <a:spLocks noChangeShapeType="1"/>
        </xdr:cNvSpPr>
      </xdr:nvSpPr>
      <xdr:spPr bwMode="auto">
        <a:xfrm>
          <a:off x="2990850" y="3505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7</xdr:col>
      <xdr:colOff>0</xdr:colOff>
      <xdr:row>13</xdr:row>
      <xdr:rowOff>152400</xdr:rowOff>
    </xdr:to>
    <xdr:sp macro="" textlink="">
      <xdr:nvSpPr>
        <xdr:cNvPr id="10330" name="Oval 90"/>
        <xdr:cNvSpPr>
          <a:spLocks noChangeArrowheads="1"/>
        </xdr:cNvSpPr>
      </xdr:nvSpPr>
      <xdr:spPr bwMode="auto">
        <a:xfrm>
          <a:off x="1219200" y="24765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5</xdr:col>
      <xdr:colOff>0</xdr:colOff>
      <xdr:row>13</xdr:row>
      <xdr:rowOff>76200</xdr:rowOff>
    </xdr:from>
    <xdr:to>
      <xdr:col>6</xdr:col>
      <xdr:colOff>0</xdr:colOff>
      <xdr:row>13</xdr:row>
      <xdr:rowOff>76200</xdr:rowOff>
    </xdr:to>
    <xdr:sp macro="" textlink="">
      <xdr:nvSpPr>
        <xdr:cNvPr id="10331" name="Line 91"/>
        <xdr:cNvSpPr>
          <a:spLocks noChangeShapeType="1"/>
        </xdr:cNvSpPr>
      </xdr:nvSpPr>
      <xdr:spPr bwMode="auto">
        <a:xfrm>
          <a:off x="609600" y="25527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11</xdr:col>
      <xdr:colOff>0</xdr:colOff>
      <xdr:row>13</xdr:row>
      <xdr:rowOff>152400</xdr:rowOff>
    </xdr:to>
    <xdr:sp macro="" textlink="">
      <xdr:nvSpPr>
        <xdr:cNvPr id="13464" name="Oval 152"/>
        <xdr:cNvSpPr>
          <a:spLocks noChangeArrowheads="1"/>
        </xdr:cNvSpPr>
      </xdr:nvSpPr>
      <xdr:spPr bwMode="auto">
        <a:xfrm>
          <a:off x="2838450" y="24765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13</xdr:row>
      <xdr:rowOff>76200</xdr:rowOff>
    </xdr:from>
    <xdr:to>
      <xdr:col>10</xdr:col>
      <xdr:colOff>0</xdr:colOff>
      <xdr:row>13</xdr:row>
      <xdr:rowOff>76200</xdr:rowOff>
    </xdr:to>
    <xdr:sp macro="" textlink="">
      <xdr:nvSpPr>
        <xdr:cNvPr id="13465" name="Line 153"/>
        <xdr:cNvSpPr>
          <a:spLocks noChangeShapeType="1"/>
        </xdr:cNvSpPr>
      </xdr:nvSpPr>
      <xdr:spPr bwMode="auto">
        <a:xfrm>
          <a:off x="1619250" y="2552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13</xdr:row>
      <xdr:rowOff>76200</xdr:rowOff>
    </xdr:from>
    <xdr:to>
      <xdr:col>8</xdr:col>
      <xdr:colOff>0</xdr:colOff>
      <xdr:row>23</xdr:row>
      <xdr:rowOff>76200</xdr:rowOff>
    </xdr:to>
    <xdr:sp macro="" textlink="">
      <xdr:nvSpPr>
        <xdr:cNvPr id="13466" name="Line 154"/>
        <xdr:cNvSpPr>
          <a:spLocks noChangeShapeType="1"/>
        </xdr:cNvSpPr>
      </xdr:nvSpPr>
      <xdr:spPr bwMode="auto">
        <a:xfrm flipV="1">
          <a:off x="1371600" y="255270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11</xdr:col>
      <xdr:colOff>0</xdr:colOff>
      <xdr:row>33</xdr:row>
      <xdr:rowOff>152400</xdr:rowOff>
    </xdr:to>
    <xdr:sp macro="" textlink="">
      <xdr:nvSpPr>
        <xdr:cNvPr id="13467" name="Oval 155"/>
        <xdr:cNvSpPr>
          <a:spLocks noChangeArrowheads="1"/>
        </xdr:cNvSpPr>
      </xdr:nvSpPr>
      <xdr:spPr bwMode="auto">
        <a:xfrm>
          <a:off x="2838450" y="62865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33</xdr:row>
      <xdr:rowOff>76200</xdr:rowOff>
    </xdr:from>
    <xdr:to>
      <xdr:col>10</xdr:col>
      <xdr:colOff>0</xdr:colOff>
      <xdr:row>33</xdr:row>
      <xdr:rowOff>76200</xdr:rowOff>
    </xdr:to>
    <xdr:sp macro="" textlink="">
      <xdr:nvSpPr>
        <xdr:cNvPr id="13468" name="Line 156"/>
        <xdr:cNvSpPr>
          <a:spLocks noChangeShapeType="1"/>
        </xdr:cNvSpPr>
      </xdr:nvSpPr>
      <xdr:spPr bwMode="auto">
        <a:xfrm>
          <a:off x="1619250" y="6362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23</xdr:row>
      <xdr:rowOff>76200</xdr:rowOff>
    </xdr:from>
    <xdr:to>
      <xdr:col>8</xdr:col>
      <xdr:colOff>0</xdr:colOff>
      <xdr:row>33</xdr:row>
      <xdr:rowOff>76200</xdr:rowOff>
    </xdr:to>
    <xdr:sp macro="" textlink="">
      <xdr:nvSpPr>
        <xdr:cNvPr id="13469" name="Line 157"/>
        <xdr:cNvSpPr>
          <a:spLocks noChangeShapeType="1"/>
        </xdr:cNvSpPr>
      </xdr:nvSpPr>
      <xdr:spPr bwMode="auto">
        <a:xfrm>
          <a:off x="1371600" y="445770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8</xdr:row>
      <xdr:rowOff>0</xdr:rowOff>
    </xdr:from>
    <xdr:to>
      <xdr:col>15</xdr:col>
      <xdr:colOff>0</xdr:colOff>
      <xdr:row>8</xdr:row>
      <xdr:rowOff>152400</xdr:rowOff>
    </xdr:to>
    <xdr:sp macro="" textlink="">
      <xdr:nvSpPr>
        <xdr:cNvPr id="13470" name="Oval 158"/>
        <xdr:cNvSpPr>
          <a:spLocks noChangeArrowheads="1"/>
        </xdr:cNvSpPr>
      </xdr:nvSpPr>
      <xdr:spPr bwMode="auto">
        <a:xfrm>
          <a:off x="4457700" y="1524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8</xdr:row>
      <xdr:rowOff>76200</xdr:rowOff>
    </xdr:from>
    <xdr:to>
      <xdr:col>14</xdr:col>
      <xdr:colOff>0</xdr:colOff>
      <xdr:row>8</xdr:row>
      <xdr:rowOff>76200</xdr:rowOff>
    </xdr:to>
    <xdr:sp macro="" textlink="">
      <xdr:nvSpPr>
        <xdr:cNvPr id="13471" name="Line 159"/>
        <xdr:cNvSpPr>
          <a:spLocks noChangeShapeType="1"/>
        </xdr:cNvSpPr>
      </xdr:nvSpPr>
      <xdr:spPr bwMode="auto">
        <a:xfrm>
          <a:off x="3238500" y="1600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8</xdr:row>
      <xdr:rowOff>76200</xdr:rowOff>
    </xdr:from>
    <xdr:to>
      <xdr:col>12</xdr:col>
      <xdr:colOff>0</xdr:colOff>
      <xdr:row>13</xdr:row>
      <xdr:rowOff>76200</xdr:rowOff>
    </xdr:to>
    <xdr:sp macro="" textlink="">
      <xdr:nvSpPr>
        <xdr:cNvPr id="13472" name="Line 160"/>
        <xdr:cNvSpPr>
          <a:spLocks noChangeShapeType="1"/>
        </xdr:cNvSpPr>
      </xdr:nvSpPr>
      <xdr:spPr bwMode="auto">
        <a:xfrm flipV="1">
          <a:off x="2990850" y="1600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15</xdr:col>
      <xdr:colOff>0</xdr:colOff>
      <xdr:row>18</xdr:row>
      <xdr:rowOff>152400</xdr:rowOff>
    </xdr:to>
    <xdr:sp macro="" textlink="">
      <xdr:nvSpPr>
        <xdr:cNvPr id="13473" name="Oval 161"/>
        <xdr:cNvSpPr>
          <a:spLocks noChangeArrowheads="1"/>
        </xdr:cNvSpPr>
      </xdr:nvSpPr>
      <xdr:spPr bwMode="auto">
        <a:xfrm>
          <a:off x="4457700" y="3429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18</xdr:row>
      <xdr:rowOff>76200</xdr:rowOff>
    </xdr:from>
    <xdr:to>
      <xdr:col>14</xdr:col>
      <xdr:colOff>0</xdr:colOff>
      <xdr:row>18</xdr:row>
      <xdr:rowOff>76200</xdr:rowOff>
    </xdr:to>
    <xdr:sp macro="" textlink="">
      <xdr:nvSpPr>
        <xdr:cNvPr id="13474" name="Line 162"/>
        <xdr:cNvSpPr>
          <a:spLocks noChangeShapeType="1"/>
        </xdr:cNvSpPr>
      </xdr:nvSpPr>
      <xdr:spPr bwMode="auto">
        <a:xfrm>
          <a:off x="3238500" y="3505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13</xdr:row>
      <xdr:rowOff>76200</xdr:rowOff>
    </xdr:from>
    <xdr:to>
      <xdr:col>12</xdr:col>
      <xdr:colOff>0</xdr:colOff>
      <xdr:row>18</xdr:row>
      <xdr:rowOff>76200</xdr:rowOff>
    </xdr:to>
    <xdr:sp macro="" textlink="">
      <xdr:nvSpPr>
        <xdr:cNvPr id="13475" name="Line 163"/>
        <xdr:cNvSpPr>
          <a:spLocks noChangeShapeType="1"/>
        </xdr:cNvSpPr>
      </xdr:nvSpPr>
      <xdr:spPr bwMode="auto">
        <a:xfrm>
          <a:off x="2990850" y="2552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28</xdr:row>
      <xdr:rowOff>0</xdr:rowOff>
    </xdr:from>
    <xdr:to>
      <xdr:col>15</xdr:col>
      <xdr:colOff>0</xdr:colOff>
      <xdr:row>28</xdr:row>
      <xdr:rowOff>152400</xdr:rowOff>
    </xdr:to>
    <xdr:sp macro="" textlink="">
      <xdr:nvSpPr>
        <xdr:cNvPr id="13476" name="Oval 164"/>
        <xdr:cNvSpPr>
          <a:spLocks noChangeArrowheads="1"/>
        </xdr:cNvSpPr>
      </xdr:nvSpPr>
      <xdr:spPr bwMode="auto">
        <a:xfrm>
          <a:off x="4457700" y="5334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28</xdr:row>
      <xdr:rowOff>76200</xdr:rowOff>
    </xdr:from>
    <xdr:to>
      <xdr:col>14</xdr:col>
      <xdr:colOff>0</xdr:colOff>
      <xdr:row>28</xdr:row>
      <xdr:rowOff>76200</xdr:rowOff>
    </xdr:to>
    <xdr:sp macro="" textlink="">
      <xdr:nvSpPr>
        <xdr:cNvPr id="13477" name="Line 165"/>
        <xdr:cNvSpPr>
          <a:spLocks noChangeShapeType="1"/>
        </xdr:cNvSpPr>
      </xdr:nvSpPr>
      <xdr:spPr bwMode="auto">
        <a:xfrm>
          <a:off x="3238500" y="5410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28</xdr:row>
      <xdr:rowOff>76200</xdr:rowOff>
    </xdr:from>
    <xdr:to>
      <xdr:col>12</xdr:col>
      <xdr:colOff>0</xdr:colOff>
      <xdr:row>33</xdr:row>
      <xdr:rowOff>76200</xdr:rowOff>
    </xdr:to>
    <xdr:sp macro="" textlink="">
      <xdr:nvSpPr>
        <xdr:cNvPr id="13478" name="Line 166"/>
        <xdr:cNvSpPr>
          <a:spLocks noChangeShapeType="1"/>
        </xdr:cNvSpPr>
      </xdr:nvSpPr>
      <xdr:spPr bwMode="auto">
        <a:xfrm flipV="1">
          <a:off x="2990850" y="5410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14</xdr:col>
      <xdr:colOff>0</xdr:colOff>
      <xdr:row>38</xdr:row>
      <xdr:rowOff>0</xdr:rowOff>
    </xdr:from>
    <xdr:to>
      <xdr:col>15</xdr:col>
      <xdr:colOff>0</xdr:colOff>
      <xdr:row>38</xdr:row>
      <xdr:rowOff>152400</xdr:rowOff>
    </xdr:to>
    <xdr:sp macro="" textlink="">
      <xdr:nvSpPr>
        <xdr:cNvPr id="13479" name="Oval 167"/>
        <xdr:cNvSpPr>
          <a:spLocks noChangeArrowheads="1"/>
        </xdr:cNvSpPr>
      </xdr:nvSpPr>
      <xdr:spPr bwMode="auto">
        <a:xfrm>
          <a:off x="4457700" y="7239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38</xdr:row>
      <xdr:rowOff>76200</xdr:rowOff>
    </xdr:from>
    <xdr:to>
      <xdr:col>14</xdr:col>
      <xdr:colOff>0</xdr:colOff>
      <xdr:row>38</xdr:row>
      <xdr:rowOff>76200</xdr:rowOff>
    </xdr:to>
    <xdr:sp macro="" textlink="">
      <xdr:nvSpPr>
        <xdr:cNvPr id="13480" name="Line 168"/>
        <xdr:cNvSpPr>
          <a:spLocks noChangeShapeType="1"/>
        </xdr:cNvSpPr>
      </xdr:nvSpPr>
      <xdr:spPr bwMode="auto">
        <a:xfrm>
          <a:off x="3238500" y="7315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33</xdr:row>
      <xdr:rowOff>76200</xdr:rowOff>
    </xdr:from>
    <xdr:to>
      <xdr:col>12</xdr:col>
      <xdr:colOff>0</xdr:colOff>
      <xdr:row>38</xdr:row>
      <xdr:rowOff>76200</xdr:rowOff>
    </xdr:to>
    <xdr:sp macro="" textlink="">
      <xdr:nvSpPr>
        <xdr:cNvPr id="13481" name="Line 169"/>
        <xdr:cNvSpPr>
          <a:spLocks noChangeShapeType="1"/>
        </xdr:cNvSpPr>
      </xdr:nvSpPr>
      <xdr:spPr bwMode="auto">
        <a:xfrm>
          <a:off x="2990850" y="6362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0</xdr:colOff>
      <xdr:row>6</xdr:row>
      <xdr:rowOff>152400</xdr:rowOff>
    </xdr:to>
    <xdr:sp macro="" textlink="">
      <xdr:nvSpPr>
        <xdr:cNvPr id="13482" name="Line 170"/>
        <xdr:cNvSpPr>
          <a:spLocks noChangeShapeType="1"/>
        </xdr:cNvSpPr>
      </xdr:nvSpPr>
      <xdr:spPr bwMode="auto">
        <a:xfrm>
          <a:off x="6076950" y="1143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16</xdr:col>
      <xdr:colOff>0</xdr:colOff>
      <xdr:row>6</xdr:row>
      <xdr:rowOff>76200</xdr:rowOff>
    </xdr:from>
    <xdr:to>
      <xdr:col>18</xdr:col>
      <xdr:colOff>0</xdr:colOff>
      <xdr:row>6</xdr:row>
      <xdr:rowOff>76200</xdr:rowOff>
    </xdr:to>
    <xdr:sp macro="" textlink="">
      <xdr:nvSpPr>
        <xdr:cNvPr id="13483" name="Line 171"/>
        <xdr:cNvSpPr>
          <a:spLocks noChangeShapeType="1"/>
        </xdr:cNvSpPr>
      </xdr:nvSpPr>
      <xdr:spPr bwMode="auto">
        <a:xfrm>
          <a:off x="4857750" y="1219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6</xdr:row>
      <xdr:rowOff>76200</xdr:rowOff>
    </xdr:from>
    <xdr:to>
      <xdr:col>16</xdr:col>
      <xdr:colOff>0</xdr:colOff>
      <xdr:row>8</xdr:row>
      <xdr:rowOff>76200</xdr:rowOff>
    </xdr:to>
    <xdr:sp macro="" textlink="">
      <xdr:nvSpPr>
        <xdr:cNvPr id="13484" name="Line 172"/>
        <xdr:cNvSpPr>
          <a:spLocks noChangeShapeType="1"/>
        </xdr:cNvSpPr>
      </xdr:nvSpPr>
      <xdr:spPr bwMode="auto">
        <a:xfrm flipV="1">
          <a:off x="4610100" y="1219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0</xdr:colOff>
      <xdr:row>11</xdr:row>
      <xdr:rowOff>152400</xdr:rowOff>
    </xdr:to>
    <xdr:sp macro="" textlink="">
      <xdr:nvSpPr>
        <xdr:cNvPr id="13485" name="Line 173"/>
        <xdr:cNvSpPr>
          <a:spLocks noChangeShapeType="1"/>
        </xdr:cNvSpPr>
      </xdr:nvSpPr>
      <xdr:spPr bwMode="auto">
        <a:xfrm>
          <a:off x="6076950" y="2095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16</xdr:col>
      <xdr:colOff>0</xdr:colOff>
      <xdr:row>11</xdr:row>
      <xdr:rowOff>76200</xdr:rowOff>
    </xdr:from>
    <xdr:to>
      <xdr:col>18</xdr:col>
      <xdr:colOff>0</xdr:colOff>
      <xdr:row>11</xdr:row>
      <xdr:rowOff>76200</xdr:rowOff>
    </xdr:to>
    <xdr:sp macro="" textlink="">
      <xdr:nvSpPr>
        <xdr:cNvPr id="13486" name="Line 174"/>
        <xdr:cNvSpPr>
          <a:spLocks noChangeShapeType="1"/>
        </xdr:cNvSpPr>
      </xdr:nvSpPr>
      <xdr:spPr bwMode="auto">
        <a:xfrm>
          <a:off x="4857750" y="2171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8</xdr:row>
      <xdr:rowOff>76200</xdr:rowOff>
    </xdr:from>
    <xdr:to>
      <xdr:col>16</xdr:col>
      <xdr:colOff>0</xdr:colOff>
      <xdr:row>11</xdr:row>
      <xdr:rowOff>76200</xdr:rowOff>
    </xdr:to>
    <xdr:sp macro="" textlink="">
      <xdr:nvSpPr>
        <xdr:cNvPr id="13487" name="Line 175"/>
        <xdr:cNvSpPr>
          <a:spLocks noChangeShapeType="1"/>
        </xdr:cNvSpPr>
      </xdr:nvSpPr>
      <xdr:spPr bwMode="auto">
        <a:xfrm>
          <a:off x="4610100" y="1600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0</xdr:colOff>
      <xdr:row>16</xdr:row>
      <xdr:rowOff>152400</xdr:rowOff>
    </xdr:to>
    <xdr:sp macro="" textlink="">
      <xdr:nvSpPr>
        <xdr:cNvPr id="13488" name="Line 176"/>
        <xdr:cNvSpPr>
          <a:spLocks noChangeShapeType="1"/>
        </xdr:cNvSpPr>
      </xdr:nvSpPr>
      <xdr:spPr bwMode="auto">
        <a:xfrm>
          <a:off x="6076950" y="3048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16</xdr:col>
      <xdr:colOff>0</xdr:colOff>
      <xdr:row>16</xdr:row>
      <xdr:rowOff>76200</xdr:rowOff>
    </xdr:from>
    <xdr:to>
      <xdr:col>18</xdr:col>
      <xdr:colOff>0</xdr:colOff>
      <xdr:row>16</xdr:row>
      <xdr:rowOff>76200</xdr:rowOff>
    </xdr:to>
    <xdr:sp macro="" textlink="">
      <xdr:nvSpPr>
        <xdr:cNvPr id="13489" name="Line 177"/>
        <xdr:cNvSpPr>
          <a:spLocks noChangeShapeType="1"/>
        </xdr:cNvSpPr>
      </xdr:nvSpPr>
      <xdr:spPr bwMode="auto">
        <a:xfrm>
          <a:off x="4857750" y="3124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16</xdr:row>
      <xdr:rowOff>76200</xdr:rowOff>
    </xdr:from>
    <xdr:to>
      <xdr:col>16</xdr:col>
      <xdr:colOff>0</xdr:colOff>
      <xdr:row>18</xdr:row>
      <xdr:rowOff>76200</xdr:rowOff>
    </xdr:to>
    <xdr:sp macro="" textlink="">
      <xdr:nvSpPr>
        <xdr:cNvPr id="13490" name="Line 178"/>
        <xdr:cNvSpPr>
          <a:spLocks noChangeShapeType="1"/>
        </xdr:cNvSpPr>
      </xdr:nvSpPr>
      <xdr:spPr bwMode="auto">
        <a:xfrm flipV="1">
          <a:off x="4610100" y="3124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0</xdr:colOff>
      <xdr:row>21</xdr:row>
      <xdr:rowOff>152400</xdr:rowOff>
    </xdr:to>
    <xdr:sp macro="" textlink="">
      <xdr:nvSpPr>
        <xdr:cNvPr id="13491" name="Line 179"/>
        <xdr:cNvSpPr>
          <a:spLocks noChangeShapeType="1"/>
        </xdr:cNvSpPr>
      </xdr:nvSpPr>
      <xdr:spPr bwMode="auto">
        <a:xfrm>
          <a:off x="6076950" y="4000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16</xdr:col>
      <xdr:colOff>0</xdr:colOff>
      <xdr:row>21</xdr:row>
      <xdr:rowOff>76200</xdr:rowOff>
    </xdr:from>
    <xdr:to>
      <xdr:col>18</xdr:col>
      <xdr:colOff>0</xdr:colOff>
      <xdr:row>21</xdr:row>
      <xdr:rowOff>76200</xdr:rowOff>
    </xdr:to>
    <xdr:sp macro="" textlink="">
      <xdr:nvSpPr>
        <xdr:cNvPr id="13492" name="Line 180"/>
        <xdr:cNvSpPr>
          <a:spLocks noChangeShapeType="1"/>
        </xdr:cNvSpPr>
      </xdr:nvSpPr>
      <xdr:spPr bwMode="auto">
        <a:xfrm>
          <a:off x="4857750" y="4076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18</xdr:row>
      <xdr:rowOff>76200</xdr:rowOff>
    </xdr:from>
    <xdr:to>
      <xdr:col>16</xdr:col>
      <xdr:colOff>0</xdr:colOff>
      <xdr:row>21</xdr:row>
      <xdr:rowOff>76200</xdr:rowOff>
    </xdr:to>
    <xdr:sp macro="" textlink="">
      <xdr:nvSpPr>
        <xdr:cNvPr id="13493" name="Line 181"/>
        <xdr:cNvSpPr>
          <a:spLocks noChangeShapeType="1"/>
        </xdr:cNvSpPr>
      </xdr:nvSpPr>
      <xdr:spPr bwMode="auto">
        <a:xfrm>
          <a:off x="4610100" y="3505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0</xdr:colOff>
      <xdr:row>26</xdr:row>
      <xdr:rowOff>152400</xdr:rowOff>
    </xdr:to>
    <xdr:sp macro="" textlink="">
      <xdr:nvSpPr>
        <xdr:cNvPr id="13494" name="Line 182"/>
        <xdr:cNvSpPr>
          <a:spLocks noChangeShapeType="1"/>
        </xdr:cNvSpPr>
      </xdr:nvSpPr>
      <xdr:spPr bwMode="auto">
        <a:xfrm>
          <a:off x="6076950" y="4953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16</xdr:col>
      <xdr:colOff>0</xdr:colOff>
      <xdr:row>26</xdr:row>
      <xdr:rowOff>76200</xdr:rowOff>
    </xdr:from>
    <xdr:to>
      <xdr:col>18</xdr:col>
      <xdr:colOff>0</xdr:colOff>
      <xdr:row>26</xdr:row>
      <xdr:rowOff>76200</xdr:rowOff>
    </xdr:to>
    <xdr:sp macro="" textlink="">
      <xdr:nvSpPr>
        <xdr:cNvPr id="13495" name="Line 183"/>
        <xdr:cNvSpPr>
          <a:spLocks noChangeShapeType="1"/>
        </xdr:cNvSpPr>
      </xdr:nvSpPr>
      <xdr:spPr bwMode="auto">
        <a:xfrm>
          <a:off x="4857750" y="5029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26</xdr:row>
      <xdr:rowOff>76200</xdr:rowOff>
    </xdr:from>
    <xdr:to>
      <xdr:col>16</xdr:col>
      <xdr:colOff>0</xdr:colOff>
      <xdr:row>28</xdr:row>
      <xdr:rowOff>76200</xdr:rowOff>
    </xdr:to>
    <xdr:sp macro="" textlink="">
      <xdr:nvSpPr>
        <xdr:cNvPr id="13496" name="Line 184"/>
        <xdr:cNvSpPr>
          <a:spLocks noChangeShapeType="1"/>
        </xdr:cNvSpPr>
      </xdr:nvSpPr>
      <xdr:spPr bwMode="auto">
        <a:xfrm flipV="1">
          <a:off x="4610100" y="5029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0</xdr:colOff>
      <xdr:row>31</xdr:row>
      <xdr:rowOff>152400</xdr:rowOff>
    </xdr:to>
    <xdr:sp macro="" textlink="">
      <xdr:nvSpPr>
        <xdr:cNvPr id="13497" name="Line 185"/>
        <xdr:cNvSpPr>
          <a:spLocks noChangeShapeType="1"/>
        </xdr:cNvSpPr>
      </xdr:nvSpPr>
      <xdr:spPr bwMode="auto">
        <a:xfrm>
          <a:off x="6076950" y="5905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16</xdr:col>
      <xdr:colOff>0</xdr:colOff>
      <xdr:row>31</xdr:row>
      <xdr:rowOff>76200</xdr:rowOff>
    </xdr:from>
    <xdr:to>
      <xdr:col>18</xdr:col>
      <xdr:colOff>0</xdr:colOff>
      <xdr:row>31</xdr:row>
      <xdr:rowOff>76200</xdr:rowOff>
    </xdr:to>
    <xdr:sp macro="" textlink="">
      <xdr:nvSpPr>
        <xdr:cNvPr id="13498" name="Line 186"/>
        <xdr:cNvSpPr>
          <a:spLocks noChangeShapeType="1"/>
        </xdr:cNvSpPr>
      </xdr:nvSpPr>
      <xdr:spPr bwMode="auto">
        <a:xfrm>
          <a:off x="4857750" y="5981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28</xdr:row>
      <xdr:rowOff>76200</xdr:rowOff>
    </xdr:from>
    <xdr:to>
      <xdr:col>16</xdr:col>
      <xdr:colOff>0</xdr:colOff>
      <xdr:row>31</xdr:row>
      <xdr:rowOff>76200</xdr:rowOff>
    </xdr:to>
    <xdr:sp macro="" textlink="">
      <xdr:nvSpPr>
        <xdr:cNvPr id="13499" name="Line 187"/>
        <xdr:cNvSpPr>
          <a:spLocks noChangeShapeType="1"/>
        </xdr:cNvSpPr>
      </xdr:nvSpPr>
      <xdr:spPr bwMode="auto">
        <a:xfrm>
          <a:off x="4610100" y="5410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0</xdr:colOff>
      <xdr:row>36</xdr:row>
      <xdr:rowOff>152400</xdr:rowOff>
    </xdr:to>
    <xdr:sp macro="" textlink="">
      <xdr:nvSpPr>
        <xdr:cNvPr id="13500" name="Line 188"/>
        <xdr:cNvSpPr>
          <a:spLocks noChangeShapeType="1"/>
        </xdr:cNvSpPr>
      </xdr:nvSpPr>
      <xdr:spPr bwMode="auto">
        <a:xfrm>
          <a:off x="6076950" y="6858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16</xdr:col>
      <xdr:colOff>0</xdr:colOff>
      <xdr:row>36</xdr:row>
      <xdr:rowOff>76200</xdr:rowOff>
    </xdr:from>
    <xdr:to>
      <xdr:col>18</xdr:col>
      <xdr:colOff>0</xdr:colOff>
      <xdr:row>36</xdr:row>
      <xdr:rowOff>76200</xdr:rowOff>
    </xdr:to>
    <xdr:sp macro="" textlink="">
      <xdr:nvSpPr>
        <xdr:cNvPr id="13501" name="Line 189"/>
        <xdr:cNvSpPr>
          <a:spLocks noChangeShapeType="1"/>
        </xdr:cNvSpPr>
      </xdr:nvSpPr>
      <xdr:spPr bwMode="auto">
        <a:xfrm>
          <a:off x="4857750" y="6934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36</xdr:row>
      <xdr:rowOff>76200</xdr:rowOff>
    </xdr:from>
    <xdr:to>
      <xdr:col>16</xdr:col>
      <xdr:colOff>0</xdr:colOff>
      <xdr:row>38</xdr:row>
      <xdr:rowOff>76200</xdr:rowOff>
    </xdr:to>
    <xdr:sp macro="" textlink="">
      <xdr:nvSpPr>
        <xdr:cNvPr id="13502" name="Line 190"/>
        <xdr:cNvSpPr>
          <a:spLocks noChangeShapeType="1"/>
        </xdr:cNvSpPr>
      </xdr:nvSpPr>
      <xdr:spPr bwMode="auto">
        <a:xfrm flipV="1">
          <a:off x="4610100" y="6934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0</xdr:colOff>
      <xdr:row>41</xdr:row>
      <xdr:rowOff>152400</xdr:rowOff>
    </xdr:to>
    <xdr:sp macro="" textlink="">
      <xdr:nvSpPr>
        <xdr:cNvPr id="13503" name="Line 191"/>
        <xdr:cNvSpPr>
          <a:spLocks noChangeShapeType="1"/>
        </xdr:cNvSpPr>
      </xdr:nvSpPr>
      <xdr:spPr bwMode="auto">
        <a:xfrm>
          <a:off x="6076950" y="7810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16</xdr:col>
      <xdr:colOff>0</xdr:colOff>
      <xdr:row>41</xdr:row>
      <xdr:rowOff>76200</xdr:rowOff>
    </xdr:from>
    <xdr:to>
      <xdr:col>18</xdr:col>
      <xdr:colOff>0</xdr:colOff>
      <xdr:row>41</xdr:row>
      <xdr:rowOff>76200</xdr:rowOff>
    </xdr:to>
    <xdr:sp macro="" textlink="">
      <xdr:nvSpPr>
        <xdr:cNvPr id="13504" name="Line 192"/>
        <xdr:cNvSpPr>
          <a:spLocks noChangeShapeType="1"/>
        </xdr:cNvSpPr>
      </xdr:nvSpPr>
      <xdr:spPr bwMode="auto">
        <a:xfrm>
          <a:off x="4857750" y="7886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38</xdr:row>
      <xdr:rowOff>76200</xdr:rowOff>
    </xdr:from>
    <xdr:to>
      <xdr:col>16</xdr:col>
      <xdr:colOff>0</xdr:colOff>
      <xdr:row>41</xdr:row>
      <xdr:rowOff>76200</xdr:rowOff>
    </xdr:to>
    <xdr:sp macro="" textlink="">
      <xdr:nvSpPr>
        <xdr:cNvPr id="13505" name="Line 193"/>
        <xdr:cNvSpPr>
          <a:spLocks noChangeShapeType="1"/>
        </xdr:cNvSpPr>
      </xdr:nvSpPr>
      <xdr:spPr bwMode="auto">
        <a:xfrm>
          <a:off x="4610100" y="7315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7</xdr:col>
      <xdr:colOff>0</xdr:colOff>
      <xdr:row>23</xdr:row>
      <xdr:rowOff>152400</xdr:rowOff>
    </xdr:to>
    <xdr:sp macro="" textlink="">
      <xdr:nvSpPr>
        <xdr:cNvPr id="13506" name="Rectangle 194"/>
        <xdr:cNvSpPr>
          <a:spLocks noChangeArrowheads="1"/>
        </xdr:cNvSpPr>
      </xdr:nvSpPr>
      <xdr:spPr bwMode="auto">
        <a:xfrm>
          <a:off x="1219200" y="43815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5</xdr:col>
      <xdr:colOff>0</xdr:colOff>
      <xdr:row>23</xdr:row>
      <xdr:rowOff>76200</xdr:rowOff>
    </xdr:from>
    <xdr:to>
      <xdr:col>6</xdr:col>
      <xdr:colOff>0</xdr:colOff>
      <xdr:row>23</xdr:row>
      <xdr:rowOff>76200</xdr:rowOff>
    </xdr:to>
    <xdr:sp macro="" textlink="">
      <xdr:nvSpPr>
        <xdr:cNvPr id="13507" name="Line 195"/>
        <xdr:cNvSpPr>
          <a:spLocks noChangeShapeType="1"/>
        </xdr:cNvSpPr>
      </xdr:nvSpPr>
      <xdr:spPr bwMode="auto">
        <a:xfrm>
          <a:off x="609600" y="44577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9</xdr:row>
      <xdr:rowOff>0</xdr:rowOff>
    </xdr:from>
    <xdr:to>
      <xdr:col>12</xdr:col>
      <xdr:colOff>0</xdr:colOff>
      <xdr:row>9</xdr:row>
      <xdr:rowOff>152400</xdr:rowOff>
    </xdr:to>
    <xdr:sp macro="" textlink="">
      <xdr:nvSpPr>
        <xdr:cNvPr id="17446" name="Oval 38"/>
        <xdr:cNvSpPr>
          <a:spLocks noChangeArrowheads="1"/>
        </xdr:cNvSpPr>
      </xdr:nvSpPr>
      <xdr:spPr bwMode="auto">
        <a:xfrm>
          <a:off x="7829550" y="1724025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9</xdr:col>
      <xdr:colOff>0</xdr:colOff>
      <xdr:row>9</xdr:row>
      <xdr:rowOff>76200</xdr:rowOff>
    </xdr:from>
    <xdr:to>
      <xdr:col>11</xdr:col>
      <xdr:colOff>0</xdr:colOff>
      <xdr:row>9</xdr:row>
      <xdr:rowOff>76200</xdr:rowOff>
    </xdr:to>
    <xdr:sp macro="" textlink="">
      <xdr:nvSpPr>
        <xdr:cNvPr id="17447" name="Line 39"/>
        <xdr:cNvSpPr>
          <a:spLocks noChangeShapeType="1"/>
        </xdr:cNvSpPr>
      </xdr:nvSpPr>
      <xdr:spPr bwMode="auto">
        <a:xfrm>
          <a:off x="6610350" y="180022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9</xdr:col>
      <xdr:colOff>0</xdr:colOff>
      <xdr:row>16</xdr:row>
      <xdr:rowOff>76200</xdr:rowOff>
    </xdr:to>
    <xdr:sp macro="" textlink="">
      <xdr:nvSpPr>
        <xdr:cNvPr id="17448" name="Line 40"/>
        <xdr:cNvSpPr>
          <a:spLocks noChangeShapeType="1"/>
        </xdr:cNvSpPr>
      </xdr:nvSpPr>
      <xdr:spPr bwMode="auto">
        <a:xfrm flipV="1">
          <a:off x="6362700" y="1800225"/>
          <a:ext cx="247650" cy="134302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12</xdr:col>
      <xdr:colOff>0</xdr:colOff>
      <xdr:row>24</xdr:row>
      <xdr:rowOff>152400</xdr:rowOff>
    </xdr:to>
    <xdr:sp macro="" textlink="">
      <xdr:nvSpPr>
        <xdr:cNvPr id="17449" name="Oval 41"/>
        <xdr:cNvSpPr>
          <a:spLocks noChangeArrowheads="1"/>
        </xdr:cNvSpPr>
      </xdr:nvSpPr>
      <xdr:spPr bwMode="auto">
        <a:xfrm>
          <a:off x="7829550" y="46101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9</xdr:col>
      <xdr:colOff>0</xdr:colOff>
      <xdr:row>24</xdr:row>
      <xdr:rowOff>76200</xdr:rowOff>
    </xdr:from>
    <xdr:to>
      <xdr:col>11</xdr:col>
      <xdr:colOff>0</xdr:colOff>
      <xdr:row>24</xdr:row>
      <xdr:rowOff>76200</xdr:rowOff>
    </xdr:to>
    <xdr:sp macro="" textlink="">
      <xdr:nvSpPr>
        <xdr:cNvPr id="17450" name="Line 42"/>
        <xdr:cNvSpPr>
          <a:spLocks noChangeShapeType="1"/>
        </xdr:cNvSpPr>
      </xdr:nvSpPr>
      <xdr:spPr bwMode="auto">
        <a:xfrm>
          <a:off x="6610350" y="46863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16</xdr:row>
      <xdr:rowOff>76200</xdr:rowOff>
    </xdr:from>
    <xdr:to>
      <xdr:col>9</xdr:col>
      <xdr:colOff>0</xdr:colOff>
      <xdr:row>24</xdr:row>
      <xdr:rowOff>76200</xdr:rowOff>
    </xdr:to>
    <xdr:sp macro="" textlink="">
      <xdr:nvSpPr>
        <xdr:cNvPr id="17451" name="Line 43"/>
        <xdr:cNvSpPr>
          <a:spLocks noChangeShapeType="1"/>
        </xdr:cNvSpPr>
      </xdr:nvSpPr>
      <xdr:spPr bwMode="auto">
        <a:xfrm>
          <a:off x="6362700" y="3143250"/>
          <a:ext cx="247650" cy="154305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0</xdr:colOff>
      <xdr:row>4</xdr:row>
      <xdr:rowOff>152400</xdr:rowOff>
    </xdr:to>
    <xdr:sp macro="" textlink="">
      <xdr:nvSpPr>
        <xdr:cNvPr id="17452" name="Line 44"/>
        <xdr:cNvSpPr>
          <a:spLocks noChangeShapeType="1"/>
        </xdr:cNvSpPr>
      </xdr:nvSpPr>
      <xdr:spPr bwMode="auto">
        <a:xfrm>
          <a:off x="9448800" y="771525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13</xdr:col>
      <xdr:colOff>0</xdr:colOff>
      <xdr:row>4</xdr:row>
      <xdr:rowOff>76200</xdr:rowOff>
    </xdr:from>
    <xdr:to>
      <xdr:col>15</xdr:col>
      <xdr:colOff>0</xdr:colOff>
      <xdr:row>4</xdr:row>
      <xdr:rowOff>76200</xdr:rowOff>
    </xdr:to>
    <xdr:sp macro="" textlink="">
      <xdr:nvSpPr>
        <xdr:cNvPr id="17453" name="Line 45"/>
        <xdr:cNvSpPr>
          <a:spLocks noChangeShapeType="1"/>
        </xdr:cNvSpPr>
      </xdr:nvSpPr>
      <xdr:spPr bwMode="auto">
        <a:xfrm>
          <a:off x="8229600" y="84772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4</xdr:row>
      <xdr:rowOff>76200</xdr:rowOff>
    </xdr:from>
    <xdr:to>
      <xdr:col>13</xdr:col>
      <xdr:colOff>0</xdr:colOff>
      <xdr:row>9</xdr:row>
      <xdr:rowOff>76200</xdr:rowOff>
    </xdr:to>
    <xdr:sp macro="" textlink="">
      <xdr:nvSpPr>
        <xdr:cNvPr id="17454" name="Line 46"/>
        <xdr:cNvSpPr>
          <a:spLocks noChangeShapeType="1"/>
        </xdr:cNvSpPr>
      </xdr:nvSpPr>
      <xdr:spPr bwMode="auto">
        <a:xfrm flipV="1">
          <a:off x="7981950" y="847725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0</xdr:colOff>
      <xdr:row>9</xdr:row>
      <xdr:rowOff>152400</xdr:rowOff>
    </xdr:to>
    <xdr:sp macro="" textlink="">
      <xdr:nvSpPr>
        <xdr:cNvPr id="17455" name="Line 47"/>
        <xdr:cNvSpPr>
          <a:spLocks noChangeShapeType="1"/>
        </xdr:cNvSpPr>
      </xdr:nvSpPr>
      <xdr:spPr bwMode="auto">
        <a:xfrm>
          <a:off x="9448800" y="1724025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13</xdr:col>
      <xdr:colOff>0</xdr:colOff>
      <xdr:row>9</xdr:row>
      <xdr:rowOff>76200</xdr:rowOff>
    </xdr:from>
    <xdr:to>
      <xdr:col>15</xdr:col>
      <xdr:colOff>0</xdr:colOff>
      <xdr:row>9</xdr:row>
      <xdr:rowOff>76200</xdr:rowOff>
    </xdr:to>
    <xdr:sp macro="" textlink="">
      <xdr:nvSpPr>
        <xdr:cNvPr id="17456" name="Line 48"/>
        <xdr:cNvSpPr>
          <a:spLocks noChangeShapeType="1"/>
        </xdr:cNvSpPr>
      </xdr:nvSpPr>
      <xdr:spPr bwMode="auto">
        <a:xfrm>
          <a:off x="8229600" y="180022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9</xdr:row>
      <xdr:rowOff>76200</xdr:rowOff>
    </xdr:from>
    <xdr:to>
      <xdr:col>13</xdr:col>
      <xdr:colOff>0</xdr:colOff>
      <xdr:row>9</xdr:row>
      <xdr:rowOff>76200</xdr:rowOff>
    </xdr:to>
    <xdr:sp macro="" textlink="">
      <xdr:nvSpPr>
        <xdr:cNvPr id="17457" name="Line 49"/>
        <xdr:cNvSpPr>
          <a:spLocks noChangeShapeType="1"/>
        </xdr:cNvSpPr>
      </xdr:nvSpPr>
      <xdr:spPr bwMode="auto">
        <a:xfrm>
          <a:off x="7981950" y="1800225"/>
          <a:ext cx="24765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0</xdr:colOff>
      <xdr:row>14</xdr:row>
      <xdr:rowOff>152400</xdr:rowOff>
    </xdr:to>
    <xdr:sp macro="" textlink="">
      <xdr:nvSpPr>
        <xdr:cNvPr id="17458" name="Line 50"/>
        <xdr:cNvSpPr>
          <a:spLocks noChangeShapeType="1"/>
        </xdr:cNvSpPr>
      </xdr:nvSpPr>
      <xdr:spPr bwMode="auto">
        <a:xfrm>
          <a:off x="9448800" y="26860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13</xdr:col>
      <xdr:colOff>0</xdr:colOff>
      <xdr:row>14</xdr:row>
      <xdr:rowOff>76200</xdr:rowOff>
    </xdr:from>
    <xdr:to>
      <xdr:col>15</xdr:col>
      <xdr:colOff>0</xdr:colOff>
      <xdr:row>14</xdr:row>
      <xdr:rowOff>76200</xdr:rowOff>
    </xdr:to>
    <xdr:sp macro="" textlink="">
      <xdr:nvSpPr>
        <xdr:cNvPr id="17459" name="Line 51"/>
        <xdr:cNvSpPr>
          <a:spLocks noChangeShapeType="1"/>
        </xdr:cNvSpPr>
      </xdr:nvSpPr>
      <xdr:spPr bwMode="auto">
        <a:xfrm>
          <a:off x="8229600" y="2762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9</xdr:row>
      <xdr:rowOff>76200</xdr:rowOff>
    </xdr:from>
    <xdr:to>
      <xdr:col>13</xdr:col>
      <xdr:colOff>0</xdr:colOff>
      <xdr:row>14</xdr:row>
      <xdr:rowOff>76200</xdr:rowOff>
    </xdr:to>
    <xdr:sp macro="" textlink="">
      <xdr:nvSpPr>
        <xdr:cNvPr id="17460" name="Line 52"/>
        <xdr:cNvSpPr>
          <a:spLocks noChangeShapeType="1"/>
        </xdr:cNvSpPr>
      </xdr:nvSpPr>
      <xdr:spPr bwMode="auto">
        <a:xfrm>
          <a:off x="7981950" y="1800225"/>
          <a:ext cx="247650" cy="96202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0</xdr:colOff>
      <xdr:row>19</xdr:row>
      <xdr:rowOff>152400</xdr:rowOff>
    </xdr:to>
    <xdr:sp macro="" textlink="">
      <xdr:nvSpPr>
        <xdr:cNvPr id="17461" name="Line 53"/>
        <xdr:cNvSpPr>
          <a:spLocks noChangeShapeType="1"/>
        </xdr:cNvSpPr>
      </xdr:nvSpPr>
      <xdr:spPr bwMode="auto">
        <a:xfrm>
          <a:off x="9448800" y="3648075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13</xdr:col>
      <xdr:colOff>0</xdr:colOff>
      <xdr:row>19</xdr:row>
      <xdr:rowOff>76200</xdr:rowOff>
    </xdr:from>
    <xdr:to>
      <xdr:col>15</xdr:col>
      <xdr:colOff>0</xdr:colOff>
      <xdr:row>19</xdr:row>
      <xdr:rowOff>76200</xdr:rowOff>
    </xdr:to>
    <xdr:sp macro="" textlink="">
      <xdr:nvSpPr>
        <xdr:cNvPr id="17462" name="Line 54"/>
        <xdr:cNvSpPr>
          <a:spLocks noChangeShapeType="1"/>
        </xdr:cNvSpPr>
      </xdr:nvSpPr>
      <xdr:spPr bwMode="auto">
        <a:xfrm>
          <a:off x="8229600" y="372427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19</xdr:row>
      <xdr:rowOff>76200</xdr:rowOff>
    </xdr:from>
    <xdr:to>
      <xdr:col>13</xdr:col>
      <xdr:colOff>0</xdr:colOff>
      <xdr:row>24</xdr:row>
      <xdr:rowOff>76200</xdr:rowOff>
    </xdr:to>
    <xdr:sp macro="" textlink="">
      <xdr:nvSpPr>
        <xdr:cNvPr id="17463" name="Line 55"/>
        <xdr:cNvSpPr>
          <a:spLocks noChangeShapeType="1"/>
        </xdr:cNvSpPr>
      </xdr:nvSpPr>
      <xdr:spPr bwMode="auto">
        <a:xfrm flipV="1">
          <a:off x="7981950" y="3724275"/>
          <a:ext cx="247650" cy="96202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0</xdr:colOff>
      <xdr:row>24</xdr:row>
      <xdr:rowOff>152400</xdr:rowOff>
    </xdr:to>
    <xdr:sp macro="" textlink="">
      <xdr:nvSpPr>
        <xdr:cNvPr id="17464" name="Line 56"/>
        <xdr:cNvSpPr>
          <a:spLocks noChangeShapeType="1"/>
        </xdr:cNvSpPr>
      </xdr:nvSpPr>
      <xdr:spPr bwMode="auto">
        <a:xfrm>
          <a:off x="9448800" y="46101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13</xdr:col>
      <xdr:colOff>0</xdr:colOff>
      <xdr:row>24</xdr:row>
      <xdr:rowOff>76200</xdr:rowOff>
    </xdr:from>
    <xdr:to>
      <xdr:col>15</xdr:col>
      <xdr:colOff>0</xdr:colOff>
      <xdr:row>24</xdr:row>
      <xdr:rowOff>76200</xdr:rowOff>
    </xdr:to>
    <xdr:sp macro="" textlink="">
      <xdr:nvSpPr>
        <xdr:cNvPr id="17465" name="Line 57"/>
        <xdr:cNvSpPr>
          <a:spLocks noChangeShapeType="1"/>
        </xdr:cNvSpPr>
      </xdr:nvSpPr>
      <xdr:spPr bwMode="auto">
        <a:xfrm>
          <a:off x="8229600" y="46863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24</xdr:row>
      <xdr:rowOff>76200</xdr:rowOff>
    </xdr:from>
    <xdr:to>
      <xdr:col>13</xdr:col>
      <xdr:colOff>0</xdr:colOff>
      <xdr:row>24</xdr:row>
      <xdr:rowOff>76200</xdr:rowOff>
    </xdr:to>
    <xdr:sp macro="" textlink="">
      <xdr:nvSpPr>
        <xdr:cNvPr id="17466" name="Line 58"/>
        <xdr:cNvSpPr>
          <a:spLocks noChangeShapeType="1"/>
        </xdr:cNvSpPr>
      </xdr:nvSpPr>
      <xdr:spPr bwMode="auto">
        <a:xfrm>
          <a:off x="7981950" y="4686300"/>
          <a:ext cx="24765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0</xdr:colOff>
      <xdr:row>29</xdr:row>
      <xdr:rowOff>152400</xdr:rowOff>
    </xdr:to>
    <xdr:sp macro="" textlink="">
      <xdr:nvSpPr>
        <xdr:cNvPr id="17467" name="Line 59"/>
        <xdr:cNvSpPr>
          <a:spLocks noChangeShapeType="1"/>
        </xdr:cNvSpPr>
      </xdr:nvSpPr>
      <xdr:spPr bwMode="auto">
        <a:xfrm>
          <a:off x="9448800" y="56197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13</xdr:col>
      <xdr:colOff>0</xdr:colOff>
      <xdr:row>29</xdr:row>
      <xdr:rowOff>76200</xdr:rowOff>
    </xdr:from>
    <xdr:to>
      <xdr:col>15</xdr:col>
      <xdr:colOff>0</xdr:colOff>
      <xdr:row>29</xdr:row>
      <xdr:rowOff>76200</xdr:rowOff>
    </xdr:to>
    <xdr:sp macro="" textlink="">
      <xdr:nvSpPr>
        <xdr:cNvPr id="17468" name="Line 60"/>
        <xdr:cNvSpPr>
          <a:spLocks noChangeShapeType="1"/>
        </xdr:cNvSpPr>
      </xdr:nvSpPr>
      <xdr:spPr bwMode="auto">
        <a:xfrm>
          <a:off x="8229600" y="56959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12</xdr:col>
      <xdr:colOff>0</xdr:colOff>
      <xdr:row>24</xdr:row>
      <xdr:rowOff>76200</xdr:rowOff>
    </xdr:from>
    <xdr:to>
      <xdr:col>13</xdr:col>
      <xdr:colOff>0</xdr:colOff>
      <xdr:row>29</xdr:row>
      <xdr:rowOff>76200</xdr:rowOff>
    </xdr:to>
    <xdr:sp macro="" textlink="">
      <xdr:nvSpPr>
        <xdr:cNvPr id="17469" name="Line 61"/>
        <xdr:cNvSpPr>
          <a:spLocks noChangeShapeType="1"/>
        </xdr:cNvSpPr>
      </xdr:nvSpPr>
      <xdr:spPr bwMode="auto">
        <a:xfrm>
          <a:off x="7981950" y="4686300"/>
          <a:ext cx="247650" cy="100965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16</xdr:row>
      <xdr:rowOff>152400</xdr:rowOff>
    </xdr:to>
    <xdr:sp macro="" textlink="">
      <xdr:nvSpPr>
        <xdr:cNvPr id="17470" name="Oval 62"/>
        <xdr:cNvSpPr>
          <a:spLocks noChangeArrowheads="1"/>
        </xdr:cNvSpPr>
      </xdr:nvSpPr>
      <xdr:spPr bwMode="auto">
        <a:xfrm>
          <a:off x="6210300" y="30670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16</xdr:row>
      <xdr:rowOff>76200</xdr:rowOff>
    </xdr:from>
    <xdr:to>
      <xdr:col>7</xdr:col>
      <xdr:colOff>0</xdr:colOff>
      <xdr:row>16</xdr:row>
      <xdr:rowOff>76200</xdr:rowOff>
    </xdr:to>
    <xdr:sp macro="" textlink="">
      <xdr:nvSpPr>
        <xdr:cNvPr id="17471" name="Line 63"/>
        <xdr:cNvSpPr>
          <a:spLocks noChangeShapeType="1"/>
        </xdr:cNvSpPr>
      </xdr:nvSpPr>
      <xdr:spPr bwMode="auto">
        <a:xfrm>
          <a:off x="5600700" y="314325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7</xdr:col>
      <xdr:colOff>0</xdr:colOff>
      <xdr:row>16</xdr:row>
      <xdr:rowOff>152400</xdr:rowOff>
    </xdr:to>
    <xdr:sp macro="" textlink="">
      <xdr:nvSpPr>
        <xdr:cNvPr id="11384" name="Oval 120"/>
        <xdr:cNvSpPr>
          <a:spLocks noChangeArrowheads="1"/>
        </xdr:cNvSpPr>
      </xdr:nvSpPr>
      <xdr:spPr bwMode="auto">
        <a:xfrm>
          <a:off x="2838450" y="31813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6</xdr:col>
      <xdr:colOff>0</xdr:colOff>
      <xdr:row>16</xdr:row>
      <xdr:rowOff>76200</xdr:rowOff>
    </xdr:to>
    <xdr:sp macro="" textlink="">
      <xdr:nvSpPr>
        <xdr:cNvPr id="11385" name="Line 121"/>
        <xdr:cNvSpPr>
          <a:spLocks noChangeShapeType="1"/>
        </xdr:cNvSpPr>
      </xdr:nvSpPr>
      <xdr:spPr bwMode="auto">
        <a:xfrm>
          <a:off x="1619250" y="32575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86" name="Line 122"/>
        <xdr:cNvSpPr>
          <a:spLocks noChangeShapeType="1"/>
        </xdr:cNvSpPr>
      </xdr:nvSpPr>
      <xdr:spPr bwMode="auto">
        <a:xfrm>
          <a:off x="1371600" y="3257550"/>
          <a:ext cx="24765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0</xdr:colOff>
      <xdr:row>6</xdr:row>
      <xdr:rowOff>152400</xdr:rowOff>
    </xdr:to>
    <xdr:sp macro="" textlink="">
      <xdr:nvSpPr>
        <xdr:cNvPr id="11387" name="Oval 123"/>
        <xdr:cNvSpPr>
          <a:spLocks noChangeArrowheads="1"/>
        </xdr:cNvSpPr>
      </xdr:nvSpPr>
      <xdr:spPr bwMode="auto">
        <a:xfrm>
          <a:off x="2838450" y="12001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4</xdr:col>
      <xdr:colOff>0</xdr:colOff>
      <xdr:row>6</xdr:row>
      <xdr:rowOff>76200</xdr:rowOff>
    </xdr:from>
    <xdr:to>
      <xdr:col>6</xdr:col>
      <xdr:colOff>0</xdr:colOff>
      <xdr:row>6</xdr:row>
      <xdr:rowOff>76200</xdr:rowOff>
    </xdr:to>
    <xdr:sp macro="" textlink="">
      <xdr:nvSpPr>
        <xdr:cNvPr id="11388" name="Line 124"/>
        <xdr:cNvSpPr>
          <a:spLocks noChangeShapeType="1"/>
        </xdr:cNvSpPr>
      </xdr:nvSpPr>
      <xdr:spPr bwMode="auto">
        <a:xfrm>
          <a:off x="1619250" y="12763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6</xdr:row>
      <xdr:rowOff>76200</xdr:rowOff>
    </xdr:from>
    <xdr:to>
      <xdr:col>4</xdr:col>
      <xdr:colOff>0</xdr:colOff>
      <xdr:row>16</xdr:row>
      <xdr:rowOff>76200</xdr:rowOff>
    </xdr:to>
    <xdr:sp macro="" textlink="">
      <xdr:nvSpPr>
        <xdr:cNvPr id="11389" name="Line 125"/>
        <xdr:cNvSpPr>
          <a:spLocks noChangeShapeType="1"/>
        </xdr:cNvSpPr>
      </xdr:nvSpPr>
      <xdr:spPr bwMode="auto">
        <a:xfrm flipV="1">
          <a:off x="1371600" y="1276350"/>
          <a:ext cx="247650" cy="19812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7</xdr:col>
      <xdr:colOff>0</xdr:colOff>
      <xdr:row>26</xdr:row>
      <xdr:rowOff>152400</xdr:rowOff>
    </xdr:to>
    <xdr:sp macro="" textlink="">
      <xdr:nvSpPr>
        <xdr:cNvPr id="11390" name="Oval 126"/>
        <xdr:cNvSpPr>
          <a:spLocks noChangeArrowheads="1"/>
        </xdr:cNvSpPr>
      </xdr:nvSpPr>
      <xdr:spPr bwMode="auto">
        <a:xfrm>
          <a:off x="2838450" y="51435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4</xdr:col>
      <xdr:colOff>0</xdr:colOff>
      <xdr:row>26</xdr:row>
      <xdr:rowOff>76200</xdr:rowOff>
    </xdr:from>
    <xdr:to>
      <xdr:col>6</xdr:col>
      <xdr:colOff>0</xdr:colOff>
      <xdr:row>26</xdr:row>
      <xdr:rowOff>76200</xdr:rowOff>
    </xdr:to>
    <xdr:sp macro="" textlink="">
      <xdr:nvSpPr>
        <xdr:cNvPr id="11391" name="Line 127"/>
        <xdr:cNvSpPr>
          <a:spLocks noChangeShapeType="1"/>
        </xdr:cNvSpPr>
      </xdr:nvSpPr>
      <xdr:spPr bwMode="auto">
        <a:xfrm>
          <a:off x="1619250" y="521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4</xdr:col>
      <xdr:colOff>0</xdr:colOff>
      <xdr:row>26</xdr:row>
      <xdr:rowOff>76200</xdr:rowOff>
    </xdr:to>
    <xdr:sp macro="" textlink="">
      <xdr:nvSpPr>
        <xdr:cNvPr id="11392" name="Line 128"/>
        <xdr:cNvSpPr>
          <a:spLocks noChangeShapeType="1"/>
        </xdr:cNvSpPr>
      </xdr:nvSpPr>
      <xdr:spPr bwMode="auto">
        <a:xfrm>
          <a:off x="1371600" y="3257550"/>
          <a:ext cx="247650" cy="196215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0</xdr:colOff>
      <xdr:row>4</xdr:row>
      <xdr:rowOff>152400</xdr:rowOff>
    </xdr:to>
    <xdr:sp macro="" textlink="">
      <xdr:nvSpPr>
        <xdr:cNvPr id="11393" name="Line 129"/>
        <xdr:cNvSpPr>
          <a:spLocks noChangeShapeType="1"/>
        </xdr:cNvSpPr>
      </xdr:nvSpPr>
      <xdr:spPr bwMode="auto">
        <a:xfrm>
          <a:off x="4457700" y="8001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4</xdr:row>
      <xdr:rowOff>76200</xdr:rowOff>
    </xdr:from>
    <xdr:to>
      <xdr:col>10</xdr:col>
      <xdr:colOff>0</xdr:colOff>
      <xdr:row>4</xdr:row>
      <xdr:rowOff>76200</xdr:rowOff>
    </xdr:to>
    <xdr:sp macro="" textlink="">
      <xdr:nvSpPr>
        <xdr:cNvPr id="11394" name="Line 130"/>
        <xdr:cNvSpPr>
          <a:spLocks noChangeShapeType="1"/>
        </xdr:cNvSpPr>
      </xdr:nvSpPr>
      <xdr:spPr bwMode="auto">
        <a:xfrm>
          <a:off x="3238500" y="8763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4</xdr:row>
      <xdr:rowOff>76200</xdr:rowOff>
    </xdr:from>
    <xdr:to>
      <xdr:col>8</xdr:col>
      <xdr:colOff>0</xdr:colOff>
      <xdr:row>6</xdr:row>
      <xdr:rowOff>76200</xdr:rowOff>
    </xdr:to>
    <xdr:sp macro="" textlink="">
      <xdr:nvSpPr>
        <xdr:cNvPr id="11395" name="Line 131"/>
        <xdr:cNvSpPr>
          <a:spLocks noChangeShapeType="1"/>
        </xdr:cNvSpPr>
      </xdr:nvSpPr>
      <xdr:spPr bwMode="auto">
        <a:xfrm flipV="1">
          <a:off x="2990850" y="876300"/>
          <a:ext cx="247650" cy="40005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0</xdr:colOff>
      <xdr:row>9</xdr:row>
      <xdr:rowOff>152400</xdr:rowOff>
    </xdr:to>
    <xdr:sp macro="" textlink="">
      <xdr:nvSpPr>
        <xdr:cNvPr id="11396" name="Line 132"/>
        <xdr:cNvSpPr>
          <a:spLocks noChangeShapeType="1"/>
        </xdr:cNvSpPr>
      </xdr:nvSpPr>
      <xdr:spPr bwMode="auto">
        <a:xfrm>
          <a:off x="4457700" y="1781175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10</xdr:col>
      <xdr:colOff>0</xdr:colOff>
      <xdr:row>9</xdr:row>
      <xdr:rowOff>76200</xdr:rowOff>
    </xdr:to>
    <xdr:sp macro="" textlink="">
      <xdr:nvSpPr>
        <xdr:cNvPr id="11397" name="Line 133"/>
        <xdr:cNvSpPr>
          <a:spLocks noChangeShapeType="1"/>
        </xdr:cNvSpPr>
      </xdr:nvSpPr>
      <xdr:spPr bwMode="auto">
        <a:xfrm>
          <a:off x="3238500" y="185737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6</xdr:row>
      <xdr:rowOff>76200</xdr:rowOff>
    </xdr:from>
    <xdr:to>
      <xdr:col>8</xdr:col>
      <xdr:colOff>0</xdr:colOff>
      <xdr:row>9</xdr:row>
      <xdr:rowOff>76200</xdr:rowOff>
    </xdr:to>
    <xdr:sp macro="" textlink="">
      <xdr:nvSpPr>
        <xdr:cNvPr id="11398" name="Line 134"/>
        <xdr:cNvSpPr>
          <a:spLocks noChangeShapeType="1"/>
        </xdr:cNvSpPr>
      </xdr:nvSpPr>
      <xdr:spPr bwMode="auto">
        <a:xfrm>
          <a:off x="2990850" y="1276350"/>
          <a:ext cx="247650" cy="58102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0</xdr:colOff>
      <xdr:row>14</xdr:row>
      <xdr:rowOff>152400</xdr:rowOff>
    </xdr:to>
    <xdr:sp macro="" textlink="">
      <xdr:nvSpPr>
        <xdr:cNvPr id="11399" name="Line 135"/>
        <xdr:cNvSpPr>
          <a:spLocks noChangeShapeType="1"/>
        </xdr:cNvSpPr>
      </xdr:nvSpPr>
      <xdr:spPr bwMode="auto">
        <a:xfrm>
          <a:off x="4457700" y="27813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14</xdr:row>
      <xdr:rowOff>76200</xdr:rowOff>
    </xdr:from>
    <xdr:to>
      <xdr:col>10</xdr:col>
      <xdr:colOff>0</xdr:colOff>
      <xdr:row>14</xdr:row>
      <xdr:rowOff>76200</xdr:rowOff>
    </xdr:to>
    <xdr:sp macro="" textlink="">
      <xdr:nvSpPr>
        <xdr:cNvPr id="11400" name="Line 136"/>
        <xdr:cNvSpPr>
          <a:spLocks noChangeShapeType="1"/>
        </xdr:cNvSpPr>
      </xdr:nvSpPr>
      <xdr:spPr bwMode="auto">
        <a:xfrm>
          <a:off x="3238500" y="28575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14</xdr:row>
      <xdr:rowOff>76200</xdr:rowOff>
    </xdr:from>
    <xdr:to>
      <xdr:col>8</xdr:col>
      <xdr:colOff>0</xdr:colOff>
      <xdr:row>16</xdr:row>
      <xdr:rowOff>76200</xdr:rowOff>
    </xdr:to>
    <xdr:sp macro="" textlink="">
      <xdr:nvSpPr>
        <xdr:cNvPr id="11401" name="Line 137"/>
        <xdr:cNvSpPr>
          <a:spLocks noChangeShapeType="1"/>
        </xdr:cNvSpPr>
      </xdr:nvSpPr>
      <xdr:spPr bwMode="auto">
        <a:xfrm flipV="1">
          <a:off x="2990850" y="2857500"/>
          <a:ext cx="247650" cy="40005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0</xdr:colOff>
      <xdr:row>19</xdr:row>
      <xdr:rowOff>152400</xdr:rowOff>
    </xdr:to>
    <xdr:sp macro="" textlink="">
      <xdr:nvSpPr>
        <xdr:cNvPr id="11402" name="Line 138"/>
        <xdr:cNvSpPr>
          <a:spLocks noChangeShapeType="1"/>
        </xdr:cNvSpPr>
      </xdr:nvSpPr>
      <xdr:spPr bwMode="auto">
        <a:xfrm>
          <a:off x="4457700" y="37719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19</xdr:row>
      <xdr:rowOff>76200</xdr:rowOff>
    </xdr:from>
    <xdr:to>
      <xdr:col>10</xdr:col>
      <xdr:colOff>0</xdr:colOff>
      <xdr:row>19</xdr:row>
      <xdr:rowOff>76200</xdr:rowOff>
    </xdr:to>
    <xdr:sp macro="" textlink="">
      <xdr:nvSpPr>
        <xdr:cNvPr id="11403" name="Line 139"/>
        <xdr:cNvSpPr>
          <a:spLocks noChangeShapeType="1"/>
        </xdr:cNvSpPr>
      </xdr:nvSpPr>
      <xdr:spPr bwMode="auto">
        <a:xfrm>
          <a:off x="3238500" y="38481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16</xdr:row>
      <xdr:rowOff>76200</xdr:rowOff>
    </xdr:from>
    <xdr:to>
      <xdr:col>8</xdr:col>
      <xdr:colOff>0</xdr:colOff>
      <xdr:row>19</xdr:row>
      <xdr:rowOff>76200</xdr:rowOff>
    </xdr:to>
    <xdr:sp macro="" textlink="">
      <xdr:nvSpPr>
        <xdr:cNvPr id="11404" name="Line 140"/>
        <xdr:cNvSpPr>
          <a:spLocks noChangeShapeType="1"/>
        </xdr:cNvSpPr>
      </xdr:nvSpPr>
      <xdr:spPr bwMode="auto">
        <a:xfrm>
          <a:off x="2990850" y="3257550"/>
          <a:ext cx="247650" cy="59055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0</xdr:colOff>
      <xdr:row>24</xdr:row>
      <xdr:rowOff>152400</xdr:rowOff>
    </xdr:to>
    <xdr:sp macro="" textlink="">
      <xdr:nvSpPr>
        <xdr:cNvPr id="11405" name="Line 141"/>
        <xdr:cNvSpPr>
          <a:spLocks noChangeShapeType="1"/>
        </xdr:cNvSpPr>
      </xdr:nvSpPr>
      <xdr:spPr bwMode="auto">
        <a:xfrm>
          <a:off x="4457700" y="4762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24</xdr:row>
      <xdr:rowOff>76200</xdr:rowOff>
    </xdr:from>
    <xdr:to>
      <xdr:col>10</xdr:col>
      <xdr:colOff>0</xdr:colOff>
      <xdr:row>24</xdr:row>
      <xdr:rowOff>76200</xdr:rowOff>
    </xdr:to>
    <xdr:sp macro="" textlink="">
      <xdr:nvSpPr>
        <xdr:cNvPr id="11406" name="Line 142"/>
        <xdr:cNvSpPr>
          <a:spLocks noChangeShapeType="1"/>
        </xdr:cNvSpPr>
      </xdr:nvSpPr>
      <xdr:spPr bwMode="auto">
        <a:xfrm>
          <a:off x="3238500" y="4838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8</xdr:col>
      <xdr:colOff>0</xdr:colOff>
      <xdr:row>26</xdr:row>
      <xdr:rowOff>76200</xdr:rowOff>
    </xdr:to>
    <xdr:sp macro="" textlink="">
      <xdr:nvSpPr>
        <xdr:cNvPr id="11407" name="Line 143"/>
        <xdr:cNvSpPr>
          <a:spLocks noChangeShapeType="1"/>
        </xdr:cNvSpPr>
      </xdr:nvSpPr>
      <xdr:spPr bwMode="auto">
        <a:xfrm flipV="1">
          <a:off x="2990850" y="48387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0</xdr:colOff>
      <xdr:row>29</xdr:row>
      <xdr:rowOff>152400</xdr:rowOff>
    </xdr:to>
    <xdr:sp macro="" textlink="">
      <xdr:nvSpPr>
        <xdr:cNvPr id="11408" name="Line 144"/>
        <xdr:cNvSpPr>
          <a:spLocks noChangeShapeType="1"/>
        </xdr:cNvSpPr>
      </xdr:nvSpPr>
      <xdr:spPr bwMode="auto">
        <a:xfrm>
          <a:off x="4457700" y="5715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29</xdr:row>
      <xdr:rowOff>76200</xdr:rowOff>
    </xdr:from>
    <xdr:to>
      <xdr:col>10</xdr:col>
      <xdr:colOff>0</xdr:colOff>
      <xdr:row>29</xdr:row>
      <xdr:rowOff>76200</xdr:rowOff>
    </xdr:to>
    <xdr:sp macro="" textlink="">
      <xdr:nvSpPr>
        <xdr:cNvPr id="11409" name="Line 145"/>
        <xdr:cNvSpPr>
          <a:spLocks noChangeShapeType="1"/>
        </xdr:cNvSpPr>
      </xdr:nvSpPr>
      <xdr:spPr bwMode="auto">
        <a:xfrm>
          <a:off x="3238500" y="5791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26</xdr:row>
      <xdr:rowOff>76200</xdr:rowOff>
    </xdr:from>
    <xdr:to>
      <xdr:col>8</xdr:col>
      <xdr:colOff>0</xdr:colOff>
      <xdr:row>29</xdr:row>
      <xdr:rowOff>76200</xdr:rowOff>
    </xdr:to>
    <xdr:sp macro="" textlink="">
      <xdr:nvSpPr>
        <xdr:cNvPr id="11410" name="Line 146"/>
        <xdr:cNvSpPr>
          <a:spLocks noChangeShapeType="1"/>
        </xdr:cNvSpPr>
      </xdr:nvSpPr>
      <xdr:spPr bwMode="auto">
        <a:xfrm>
          <a:off x="2990850" y="52197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0</xdr:colOff>
      <xdr:row>16</xdr:row>
      <xdr:rowOff>152400</xdr:rowOff>
    </xdr:to>
    <xdr:sp macro="" textlink="">
      <xdr:nvSpPr>
        <xdr:cNvPr id="11411" name="Oval 147"/>
        <xdr:cNvSpPr>
          <a:spLocks noChangeArrowheads="1"/>
        </xdr:cNvSpPr>
      </xdr:nvSpPr>
      <xdr:spPr bwMode="auto">
        <a:xfrm>
          <a:off x="1219200" y="31813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</xdr:col>
      <xdr:colOff>0</xdr:colOff>
      <xdr:row>16</xdr:row>
      <xdr:rowOff>76200</xdr:rowOff>
    </xdr:from>
    <xdr:to>
      <xdr:col>2</xdr:col>
      <xdr:colOff>0</xdr:colOff>
      <xdr:row>16</xdr:row>
      <xdr:rowOff>76200</xdr:rowOff>
    </xdr:to>
    <xdr:sp macro="" textlink="">
      <xdr:nvSpPr>
        <xdr:cNvPr id="11412" name="Line 148"/>
        <xdr:cNvSpPr>
          <a:spLocks noChangeShapeType="1"/>
        </xdr:cNvSpPr>
      </xdr:nvSpPr>
      <xdr:spPr bwMode="auto">
        <a:xfrm>
          <a:off x="609600" y="325755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10</xdr:row>
      <xdr:rowOff>152400</xdr:rowOff>
    </xdr:from>
    <xdr:to>
      <xdr:col>13</xdr:col>
      <xdr:colOff>581025</xdr:colOff>
      <xdr:row>24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2138" name="Oval 90"/>
        <xdr:cNvSpPr>
          <a:spLocks noChangeArrowheads="1"/>
        </xdr:cNvSpPr>
      </xdr:nvSpPr>
      <xdr:spPr bwMode="auto">
        <a:xfrm>
          <a:off x="2228850" y="1143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6</xdr:row>
      <xdr:rowOff>76200</xdr:rowOff>
    </xdr:from>
    <xdr:to>
      <xdr:col>5</xdr:col>
      <xdr:colOff>0</xdr:colOff>
      <xdr:row>6</xdr:row>
      <xdr:rowOff>76200</xdr:rowOff>
    </xdr:to>
    <xdr:sp macro="" textlink="">
      <xdr:nvSpPr>
        <xdr:cNvPr id="2139" name="Line 91"/>
        <xdr:cNvSpPr>
          <a:spLocks noChangeShapeType="1"/>
        </xdr:cNvSpPr>
      </xdr:nvSpPr>
      <xdr:spPr bwMode="auto">
        <a:xfrm>
          <a:off x="1009650" y="1219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6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140" name="Line 92"/>
        <xdr:cNvSpPr>
          <a:spLocks noChangeShapeType="1"/>
        </xdr:cNvSpPr>
      </xdr:nvSpPr>
      <xdr:spPr bwMode="auto">
        <a:xfrm flipV="1">
          <a:off x="762000" y="1219200"/>
          <a:ext cx="247650" cy="2667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41" name="Oval 93"/>
        <xdr:cNvSpPr>
          <a:spLocks noChangeArrowheads="1"/>
        </xdr:cNvSpPr>
      </xdr:nvSpPr>
      <xdr:spPr bwMode="auto">
        <a:xfrm>
          <a:off x="2228850" y="3048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5</xdr:col>
      <xdr:colOff>0</xdr:colOff>
      <xdr:row>16</xdr:row>
      <xdr:rowOff>76200</xdr:rowOff>
    </xdr:to>
    <xdr:sp macro="" textlink="">
      <xdr:nvSpPr>
        <xdr:cNvPr id="2142" name="Line 94"/>
        <xdr:cNvSpPr>
          <a:spLocks noChangeShapeType="1"/>
        </xdr:cNvSpPr>
      </xdr:nvSpPr>
      <xdr:spPr bwMode="auto">
        <a:xfrm>
          <a:off x="1009650" y="3124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16</xdr:row>
      <xdr:rowOff>76200</xdr:rowOff>
    </xdr:from>
    <xdr:to>
      <xdr:col>3</xdr:col>
      <xdr:colOff>0</xdr:colOff>
      <xdr:row>20</xdr:row>
      <xdr:rowOff>76200</xdr:rowOff>
    </xdr:to>
    <xdr:sp macro="" textlink="">
      <xdr:nvSpPr>
        <xdr:cNvPr id="2143" name="Line 95"/>
        <xdr:cNvSpPr>
          <a:spLocks noChangeShapeType="1"/>
        </xdr:cNvSpPr>
      </xdr:nvSpPr>
      <xdr:spPr bwMode="auto">
        <a:xfrm flipV="1">
          <a:off x="762000" y="3124200"/>
          <a:ext cx="247650" cy="762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2144" name="Oval 96"/>
        <xdr:cNvSpPr>
          <a:spLocks noChangeArrowheads="1"/>
        </xdr:cNvSpPr>
      </xdr:nvSpPr>
      <xdr:spPr bwMode="auto">
        <a:xfrm>
          <a:off x="2228850" y="4953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26</xdr:row>
      <xdr:rowOff>76200</xdr:rowOff>
    </xdr:from>
    <xdr:to>
      <xdr:col>5</xdr:col>
      <xdr:colOff>0</xdr:colOff>
      <xdr:row>26</xdr:row>
      <xdr:rowOff>76200</xdr:rowOff>
    </xdr:to>
    <xdr:sp macro="" textlink="">
      <xdr:nvSpPr>
        <xdr:cNvPr id="2145" name="Line 97"/>
        <xdr:cNvSpPr>
          <a:spLocks noChangeShapeType="1"/>
        </xdr:cNvSpPr>
      </xdr:nvSpPr>
      <xdr:spPr bwMode="auto">
        <a:xfrm>
          <a:off x="1009650" y="5029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20</xdr:row>
      <xdr:rowOff>76200</xdr:rowOff>
    </xdr:from>
    <xdr:to>
      <xdr:col>3</xdr:col>
      <xdr:colOff>0</xdr:colOff>
      <xdr:row>26</xdr:row>
      <xdr:rowOff>76200</xdr:rowOff>
    </xdr:to>
    <xdr:sp macro="" textlink="">
      <xdr:nvSpPr>
        <xdr:cNvPr id="2146" name="Line 98"/>
        <xdr:cNvSpPr>
          <a:spLocks noChangeShapeType="1"/>
        </xdr:cNvSpPr>
      </xdr:nvSpPr>
      <xdr:spPr bwMode="auto">
        <a:xfrm>
          <a:off x="762000" y="3886200"/>
          <a:ext cx="247650" cy="1143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2147" name="Line 99"/>
        <xdr:cNvSpPr>
          <a:spLocks noChangeShapeType="1"/>
        </xdr:cNvSpPr>
      </xdr:nvSpPr>
      <xdr:spPr bwMode="auto">
        <a:xfrm>
          <a:off x="2228850" y="6477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34</xdr:row>
      <xdr:rowOff>76200</xdr:rowOff>
    </xdr:from>
    <xdr:to>
      <xdr:col>9</xdr:col>
      <xdr:colOff>0</xdr:colOff>
      <xdr:row>34</xdr:row>
      <xdr:rowOff>76200</xdr:rowOff>
    </xdr:to>
    <xdr:sp macro="" textlink="">
      <xdr:nvSpPr>
        <xdr:cNvPr id="2148" name="Line 100"/>
        <xdr:cNvSpPr>
          <a:spLocks noChangeShapeType="1"/>
        </xdr:cNvSpPr>
      </xdr:nvSpPr>
      <xdr:spPr bwMode="auto">
        <a:xfrm>
          <a:off x="2381250" y="655320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34</xdr:row>
      <xdr:rowOff>76200</xdr:rowOff>
    </xdr:from>
    <xdr:to>
      <xdr:col>5</xdr:col>
      <xdr:colOff>0</xdr:colOff>
      <xdr:row>34</xdr:row>
      <xdr:rowOff>76200</xdr:rowOff>
    </xdr:to>
    <xdr:sp macro="" textlink="">
      <xdr:nvSpPr>
        <xdr:cNvPr id="2149" name="Line 101"/>
        <xdr:cNvSpPr>
          <a:spLocks noChangeShapeType="1"/>
        </xdr:cNvSpPr>
      </xdr:nvSpPr>
      <xdr:spPr bwMode="auto">
        <a:xfrm>
          <a:off x="1009650" y="6553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20</xdr:row>
      <xdr:rowOff>76200</xdr:rowOff>
    </xdr:from>
    <xdr:to>
      <xdr:col>3</xdr:col>
      <xdr:colOff>0</xdr:colOff>
      <xdr:row>34</xdr:row>
      <xdr:rowOff>76200</xdr:rowOff>
    </xdr:to>
    <xdr:sp macro="" textlink="">
      <xdr:nvSpPr>
        <xdr:cNvPr id="2150" name="Line 102"/>
        <xdr:cNvSpPr>
          <a:spLocks noChangeShapeType="1"/>
        </xdr:cNvSpPr>
      </xdr:nvSpPr>
      <xdr:spPr bwMode="auto">
        <a:xfrm>
          <a:off x="762000" y="3886200"/>
          <a:ext cx="247650" cy="2667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2151" name="Line 103"/>
        <xdr:cNvSpPr>
          <a:spLocks noChangeShapeType="1"/>
        </xdr:cNvSpPr>
      </xdr:nvSpPr>
      <xdr:spPr bwMode="auto">
        <a:xfrm>
          <a:off x="3848100" y="762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4</xdr:row>
      <xdr:rowOff>76200</xdr:rowOff>
    </xdr:from>
    <xdr:to>
      <xdr:col>9</xdr:col>
      <xdr:colOff>0</xdr:colOff>
      <xdr:row>4</xdr:row>
      <xdr:rowOff>76200</xdr:rowOff>
    </xdr:to>
    <xdr:sp macro="" textlink="">
      <xdr:nvSpPr>
        <xdr:cNvPr id="2152" name="Line 104"/>
        <xdr:cNvSpPr>
          <a:spLocks noChangeShapeType="1"/>
        </xdr:cNvSpPr>
      </xdr:nvSpPr>
      <xdr:spPr bwMode="auto">
        <a:xfrm>
          <a:off x="2628900" y="838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4</xdr:row>
      <xdr:rowOff>76200</xdr:rowOff>
    </xdr:from>
    <xdr:to>
      <xdr:col>7</xdr:col>
      <xdr:colOff>0</xdr:colOff>
      <xdr:row>6</xdr:row>
      <xdr:rowOff>76200</xdr:rowOff>
    </xdr:to>
    <xdr:sp macro="" textlink="">
      <xdr:nvSpPr>
        <xdr:cNvPr id="2153" name="Line 105"/>
        <xdr:cNvSpPr>
          <a:spLocks noChangeShapeType="1"/>
        </xdr:cNvSpPr>
      </xdr:nvSpPr>
      <xdr:spPr bwMode="auto">
        <a:xfrm flipV="1">
          <a:off x="2381250" y="838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2154" name="Line 106"/>
        <xdr:cNvSpPr>
          <a:spLocks noChangeShapeType="1"/>
        </xdr:cNvSpPr>
      </xdr:nvSpPr>
      <xdr:spPr bwMode="auto">
        <a:xfrm>
          <a:off x="3848100" y="1714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9</xdr:row>
      <xdr:rowOff>76200</xdr:rowOff>
    </xdr:from>
    <xdr:to>
      <xdr:col>9</xdr:col>
      <xdr:colOff>0</xdr:colOff>
      <xdr:row>9</xdr:row>
      <xdr:rowOff>76200</xdr:rowOff>
    </xdr:to>
    <xdr:sp macro="" textlink="">
      <xdr:nvSpPr>
        <xdr:cNvPr id="2155" name="Line 107"/>
        <xdr:cNvSpPr>
          <a:spLocks noChangeShapeType="1"/>
        </xdr:cNvSpPr>
      </xdr:nvSpPr>
      <xdr:spPr bwMode="auto">
        <a:xfrm>
          <a:off x="2628900" y="1790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6</xdr:row>
      <xdr:rowOff>76200</xdr:rowOff>
    </xdr:from>
    <xdr:to>
      <xdr:col>7</xdr:col>
      <xdr:colOff>0</xdr:colOff>
      <xdr:row>9</xdr:row>
      <xdr:rowOff>76200</xdr:rowOff>
    </xdr:to>
    <xdr:sp macro="" textlink="">
      <xdr:nvSpPr>
        <xdr:cNvPr id="2156" name="Line 108"/>
        <xdr:cNvSpPr>
          <a:spLocks noChangeShapeType="1"/>
        </xdr:cNvSpPr>
      </xdr:nvSpPr>
      <xdr:spPr bwMode="auto">
        <a:xfrm>
          <a:off x="2381250" y="1219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0</xdr:colOff>
      <xdr:row>14</xdr:row>
      <xdr:rowOff>152400</xdr:rowOff>
    </xdr:to>
    <xdr:sp macro="" textlink="">
      <xdr:nvSpPr>
        <xdr:cNvPr id="2157" name="Line 109"/>
        <xdr:cNvSpPr>
          <a:spLocks noChangeShapeType="1"/>
        </xdr:cNvSpPr>
      </xdr:nvSpPr>
      <xdr:spPr bwMode="auto">
        <a:xfrm>
          <a:off x="3848100" y="2667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14</xdr:row>
      <xdr:rowOff>76200</xdr:rowOff>
    </xdr:from>
    <xdr:to>
      <xdr:col>9</xdr:col>
      <xdr:colOff>0</xdr:colOff>
      <xdr:row>14</xdr:row>
      <xdr:rowOff>76200</xdr:rowOff>
    </xdr:to>
    <xdr:sp macro="" textlink="">
      <xdr:nvSpPr>
        <xdr:cNvPr id="2158" name="Line 110"/>
        <xdr:cNvSpPr>
          <a:spLocks noChangeShapeType="1"/>
        </xdr:cNvSpPr>
      </xdr:nvSpPr>
      <xdr:spPr bwMode="auto">
        <a:xfrm>
          <a:off x="2628900" y="2743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14</xdr:row>
      <xdr:rowOff>76200</xdr:rowOff>
    </xdr:from>
    <xdr:to>
      <xdr:col>7</xdr:col>
      <xdr:colOff>0</xdr:colOff>
      <xdr:row>16</xdr:row>
      <xdr:rowOff>76200</xdr:rowOff>
    </xdr:to>
    <xdr:sp macro="" textlink="">
      <xdr:nvSpPr>
        <xdr:cNvPr id="2159" name="Line 111"/>
        <xdr:cNvSpPr>
          <a:spLocks noChangeShapeType="1"/>
        </xdr:cNvSpPr>
      </xdr:nvSpPr>
      <xdr:spPr bwMode="auto">
        <a:xfrm flipV="1">
          <a:off x="2381250" y="2743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2160" name="Line 112"/>
        <xdr:cNvSpPr>
          <a:spLocks noChangeShapeType="1"/>
        </xdr:cNvSpPr>
      </xdr:nvSpPr>
      <xdr:spPr bwMode="auto">
        <a:xfrm>
          <a:off x="3848100" y="3619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19</xdr:row>
      <xdr:rowOff>76200</xdr:rowOff>
    </xdr:from>
    <xdr:to>
      <xdr:col>9</xdr:col>
      <xdr:colOff>0</xdr:colOff>
      <xdr:row>19</xdr:row>
      <xdr:rowOff>76200</xdr:rowOff>
    </xdr:to>
    <xdr:sp macro="" textlink="">
      <xdr:nvSpPr>
        <xdr:cNvPr id="2161" name="Line 113"/>
        <xdr:cNvSpPr>
          <a:spLocks noChangeShapeType="1"/>
        </xdr:cNvSpPr>
      </xdr:nvSpPr>
      <xdr:spPr bwMode="auto">
        <a:xfrm>
          <a:off x="2628900" y="3695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16</xdr:row>
      <xdr:rowOff>76200</xdr:rowOff>
    </xdr:from>
    <xdr:to>
      <xdr:col>7</xdr:col>
      <xdr:colOff>0</xdr:colOff>
      <xdr:row>19</xdr:row>
      <xdr:rowOff>76200</xdr:rowOff>
    </xdr:to>
    <xdr:sp macro="" textlink="">
      <xdr:nvSpPr>
        <xdr:cNvPr id="2162" name="Line 114"/>
        <xdr:cNvSpPr>
          <a:spLocks noChangeShapeType="1"/>
        </xdr:cNvSpPr>
      </xdr:nvSpPr>
      <xdr:spPr bwMode="auto">
        <a:xfrm>
          <a:off x="2381250" y="3124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2163" name="Line 115"/>
        <xdr:cNvSpPr>
          <a:spLocks noChangeShapeType="1"/>
        </xdr:cNvSpPr>
      </xdr:nvSpPr>
      <xdr:spPr bwMode="auto">
        <a:xfrm>
          <a:off x="3848100" y="4572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9</xdr:col>
      <xdr:colOff>0</xdr:colOff>
      <xdr:row>24</xdr:row>
      <xdr:rowOff>76200</xdr:rowOff>
    </xdr:to>
    <xdr:sp macro="" textlink="">
      <xdr:nvSpPr>
        <xdr:cNvPr id="2164" name="Line 116"/>
        <xdr:cNvSpPr>
          <a:spLocks noChangeShapeType="1"/>
        </xdr:cNvSpPr>
      </xdr:nvSpPr>
      <xdr:spPr bwMode="auto">
        <a:xfrm>
          <a:off x="2628900" y="4648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24</xdr:row>
      <xdr:rowOff>76200</xdr:rowOff>
    </xdr:from>
    <xdr:to>
      <xdr:col>7</xdr:col>
      <xdr:colOff>0</xdr:colOff>
      <xdr:row>26</xdr:row>
      <xdr:rowOff>76200</xdr:rowOff>
    </xdr:to>
    <xdr:sp macro="" textlink="">
      <xdr:nvSpPr>
        <xdr:cNvPr id="2165" name="Line 117"/>
        <xdr:cNvSpPr>
          <a:spLocks noChangeShapeType="1"/>
        </xdr:cNvSpPr>
      </xdr:nvSpPr>
      <xdr:spPr bwMode="auto">
        <a:xfrm flipV="1">
          <a:off x="2381250" y="4648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2166" name="Line 118"/>
        <xdr:cNvSpPr>
          <a:spLocks noChangeShapeType="1"/>
        </xdr:cNvSpPr>
      </xdr:nvSpPr>
      <xdr:spPr bwMode="auto">
        <a:xfrm>
          <a:off x="3848100" y="5524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29</xdr:row>
      <xdr:rowOff>76200</xdr:rowOff>
    </xdr:from>
    <xdr:to>
      <xdr:col>9</xdr:col>
      <xdr:colOff>0</xdr:colOff>
      <xdr:row>29</xdr:row>
      <xdr:rowOff>76200</xdr:rowOff>
    </xdr:to>
    <xdr:sp macro="" textlink="">
      <xdr:nvSpPr>
        <xdr:cNvPr id="2167" name="Line 119"/>
        <xdr:cNvSpPr>
          <a:spLocks noChangeShapeType="1"/>
        </xdr:cNvSpPr>
      </xdr:nvSpPr>
      <xdr:spPr bwMode="auto">
        <a:xfrm>
          <a:off x="2628900" y="5600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26</xdr:row>
      <xdr:rowOff>76200</xdr:rowOff>
    </xdr:from>
    <xdr:to>
      <xdr:col>7</xdr:col>
      <xdr:colOff>0</xdr:colOff>
      <xdr:row>29</xdr:row>
      <xdr:rowOff>76200</xdr:rowOff>
    </xdr:to>
    <xdr:sp macro="" textlink="">
      <xdr:nvSpPr>
        <xdr:cNvPr id="2168" name="Line 120"/>
        <xdr:cNvSpPr>
          <a:spLocks noChangeShapeType="1"/>
        </xdr:cNvSpPr>
      </xdr:nvSpPr>
      <xdr:spPr bwMode="auto">
        <a:xfrm>
          <a:off x="2381250" y="5029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2169" name="Rectangle 121"/>
        <xdr:cNvSpPr>
          <a:spLocks noChangeArrowheads="1"/>
        </xdr:cNvSpPr>
      </xdr:nvSpPr>
      <xdr:spPr bwMode="auto">
        <a:xfrm>
          <a:off x="609600" y="38100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20</xdr:row>
      <xdr:rowOff>76200</xdr:rowOff>
    </xdr:from>
    <xdr:to>
      <xdr:col>1</xdr:col>
      <xdr:colOff>0</xdr:colOff>
      <xdr:row>20</xdr:row>
      <xdr:rowOff>76200</xdr:rowOff>
    </xdr:to>
    <xdr:sp macro="" textlink="">
      <xdr:nvSpPr>
        <xdr:cNvPr id="2170" name="Line 122"/>
        <xdr:cNvSpPr>
          <a:spLocks noChangeShapeType="1"/>
        </xdr:cNvSpPr>
      </xdr:nvSpPr>
      <xdr:spPr bwMode="auto">
        <a:xfrm>
          <a:off x="0" y="38862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7</xdr:col>
      <xdr:colOff>0</xdr:colOff>
      <xdr:row>11</xdr:row>
      <xdr:rowOff>9525</xdr:rowOff>
    </xdr:to>
    <xdr:sp macro="" textlink="">
      <xdr:nvSpPr>
        <xdr:cNvPr id="17449" name="Rectangle 41"/>
        <xdr:cNvSpPr>
          <a:spLocks noChangeArrowheads="1"/>
        </xdr:cNvSpPr>
      </xdr:nvSpPr>
      <xdr:spPr bwMode="auto">
        <a:xfrm>
          <a:off x="2838450" y="20955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6</xdr:col>
      <xdr:colOff>0</xdr:colOff>
      <xdr:row>10</xdr:row>
      <xdr:rowOff>76200</xdr:rowOff>
    </xdr:to>
    <xdr:sp macro="" textlink="">
      <xdr:nvSpPr>
        <xdr:cNvPr id="17450" name="Line 42"/>
        <xdr:cNvSpPr>
          <a:spLocks noChangeShapeType="1"/>
        </xdr:cNvSpPr>
      </xdr:nvSpPr>
      <xdr:spPr bwMode="auto">
        <a:xfrm>
          <a:off x="1619250" y="2171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4</xdr:col>
      <xdr:colOff>0</xdr:colOff>
      <xdr:row>20</xdr:row>
      <xdr:rowOff>76200</xdr:rowOff>
    </xdr:to>
    <xdr:sp macro="" textlink="">
      <xdr:nvSpPr>
        <xdr:cNvPr id="17451" name="Line 43"/>
        <xdr:cNvSpPr>
          <a:spLocks noChangeShapeType="1"/>
        </xdr:cNvSpPr>
      </xdr:nvSpPr>
      <xdr:spPr bwMode="auto">
        <a:xfrm flipV="1">
          <a:off x="1371600" y="217170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7</xdr:col>
      <xdr:colOff>0</xdr:colOff>
      <xdr:row>31</xdr:row>
      <xdr:rowOff>9525</xdr:rowOff>
    </xdr:to>
    <xdr:sp macro="" textlink="">
      <xdr:nvSpPr>
        <xdr:cNvPr id="17452" name="Rectangle 44"/>
        <xdr:cNvSpPr>
          <a:spLocks noChangeArrowheads="1"/>
        </xdr:cNvSpPr>
      </xdr:nvSpPr>
      <xdr:spPr bwMode="auto">
        <a:xfrm>
          <a:off x="2838450" y="59055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4</xdr:col>
      <xdr:colOff>0</xdr:colOff>
      <xdr:row>30</xdr:row>
      <xdr:rowOff>76200</xdr:rowOff>
    </xdr:from>
    <xdr:to>
      <xdr:col>6</xdr:col>
      <xdr:colOff>0</xdr:colOff>
      <xdr:row>30</xdr:row>
      <xdr:rowOff>76200</xdr:rowOff>
    </xdr:to>
    <xdr:sp macro="" textlink="">
      <xdr:nvSpPr>
        <xdr:cNvPr id="17453" name="Line 45"/>
        <xdr:cNvSpPr>
          <a:spLocks noChangeShapeType="1"/>
        </xdr:cNvSpPr>
      </xdr:nvSpPr>
      <xdr:spPr bwMode="auto">
        <a:xfrm>
          <a:off x="1619250" y="5981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4</xdr:col>
      <xdr:colOff>0</xdr:colOff>
      <xdr:row>30</xdr:row>
      <xdr:rowOff>76200</xdr:rowOff>
    </xdr:to>
    <xdr:sp macro="" textlink="">
      <xdr:nvSpPr>
        <xdr:cNvPr id="17454" name="Line 46"/>
        <xdr:cNvSpPr>
          <a:spLocks noChangeShapeType="1"/>
        </xdr:cNvSpPr>
      </xdr:nvSpPr>
      <xdr:spPr bwMode="auto">
        <a:xfrm>
          <a:off x="1371600" y="407670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0</xdr:colOff>
      <xdr:row>4</xdr:row>
      <xdr:rowOff>9525</xdr:rowOff>
    </xdr:to>
    <xdr:sp macro="" textlink="">
      <xdr:nvSpPr>
        <xdr:cNvPr id="17455" name="Line 47"/>
        <xdr:cNvSpPr>
          <a:spLocks noChangeShapeType="1"/>
        </xdr:cNvSpPr>
      </xdr:nvSpPr>
      <xdr:spPr bwMode="auto">
        <a:xfrm>
          <a:off x="4457700" y="762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3</xdr:row>
      <xdr:rowOff>76200</xdr:rowOff>
    </xdr:from>
    <xdr:to>
      <xdr:col>10</xdr:col>
      <xdr:colOff>0</xdr:colOff>
      <xdr:row>3</xdr:row>
      <xdr:rowOff>76200</xdr:rowOff>
    </xdr:to>
    <xdr:sp macro="" textlink="">
      <xdr:nvSpPr>
        <xdr:cNvPr id="17456" name="Line 48"/>
        <xdr:cNvSpPr>
          <a:spLocks noChangeShapeType="1"/>
        </xdr:cNvSpPr>
      </xdr:nvSpPr>
      <xdr:spPr bwMode="auto">
        <a:xfrm>
          <a:off x="3238500" y="838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3</xdr:row>
      <xdr:rowOff>76200</xdr:rowOff>
    </xdr:from>
    <xdr:to>
      <xdr:col>8</xdr:col>
      <xdr:colOff>0</xdr:colOff>
      <xdr:row>10</xdr:row>
      <xdr:rowOff>76200</xdr:rowOff>
    </xdr:to>
    <xdr:sp macro="" textlink="">
      <xdr:nvSpPr>
        <xdr:cNvPr id="17457" name="Line 49"/>
        <xdr:cNvSpPr>
          <a:spLocks noChangeShapeType="1"/>
        </xdr:cNvSpPr>
      </xdr:nvSpPr>
      <xdr:spPr bwMode="auto">
        <a:xfrm flipV="1">
          <a:off x="2990850" y="838200"/>
          <a:ext cx="247650" cy="1333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0</xdr:colOff>
      <xdr:row>9</xdr:row>
      <xdr:rowOff>9525</xdr:rowOff>
    </xdr:to>
    <xdr:sp macro="" textlink="">
      <xdr:nvSpPr>
        <xdr:cNvPr id="17458" name="Line 50"/>
        <xdr:cNvSpPr>
          <a:spLocks noChangeShapeType="1"/>
        </xdr:cNvSpPr>
      </xdr:nvSpPr>
      <xdr:spPr bwMode="auto">
        <a:xfrm>
          <a:off x="4457700" y="1714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10</xdr:col>
      <xdr:colOff>0</xdr:colOff>
      <xdr:row>8</xdr:row>
      <xdr:rowOff>76200</xdr:rowOff>
    </xdr:to>
    <xdr:sp macro="" textlink="">
      <xdr:nvSpPr>
        <xdr:cNvPr id="17459" name="Line 51"/>
        <xdr:cNvSpPr>
          <a:spLocks noChangeShapeType="1"/>
        </xdr:cNvSpPr>
      </xdr:nvSpPr>
      <xdr:spPr bwMode="auto">
        <a:xfrm>
          <a:off x="3238500" y="1790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8</xdr:row>
      <xdr:rowOff>76200</xdr:rowOff>
    </xdr:from>
    <xdr:to>
      <xdr:col>8</xdr:col>
      <xdr:colOff>0</xdr:colOff>
      <xdr:row>10</xdr:row>
      <xdr:rowOff>76200</xdr:rowOff>
    </xdr:to>
    <xdr:sp macro="" textlink="">
      <xdr:nvSpPr>
        <xdr:cNvPr id="17460" name="Line 52"/>
        <xdr:cNvSpPr>
          <a:spLocks noChangeShapeType="1"/>
        </xdr:cNvSpPr>
      </xdr:nvSpPr>
      <xdr:spPr bwMode="auto">
        <a:xfrm flipV="1">
          <a:off x="2990850" y="17907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0</xdr:colOff>
      <xdr:row>14</xdr:row>
      <xdr:rowOff>9525</xdr:rowOff>
    </xdr:to>
    <xdr:sp macro="" textlink="">
      <xdr:nvSpPr>
        <xdr:cNvPr id="17461" name="Line 53"/>
        <xdr:cNvSpPr>
          <a:spLocks noChangeShapeType="1"/>
        </xdr:cNvSpPr>
      </xdr:nvSpPr>
      <xdr:spPr bwMode="auto">
        <a:xfrm>
          <a:off x="4457700" y="2667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13</xdr:row>
      <xdr:rowOff>76200</xdr:rowOff>
    </xdr:from>
    <xdr:to>
      <xdr:col>10</xdr:col>
      <xdr:colOff>0</xdr:colOff>
      <xdr:row>13</xdr:row>
      <xdr:rowOff>76200</xdr:rowOff>
    </xdr:to>
    <xdr:sp macro="" textlink="">
      <xdr:nvSpPr>
        <xdr:cNvPr id="17462" name="Line 54"/>
        <xdr:cNvSpPr>
          <a:spLocks noChangeShapeType="1"/>
        </xdr:cNvSpPr>
      </xdr:nvSpPr>
      <xdr:spPr bwMode="auto">
        <a:xfrm>
          <a:off x="3238500" y="2743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10</xdr:row>
      <xdr:rowOff>76200</xdr:rowOff>
    </xdr:from>
    <xdr:to>
      <xdr:col>8</xdr:col>
      <xdr:colOff>0</xdr:colOff>
      <xdr:row>13</xdr:row>
      <xdr:rowOff>76200</xdr:rowOff>
    </xdr:to>
    <xdr:sp macro="" textlink="">
      <xdr:nvSpPr>
        <xdr:cNvPr id="17463" name="Line 55"/>
        <xdr:cNvSpPr>
          <a:spLocks noChangeShapeType="1"/>
        </xdr:cNvSpPr>
      </xdr:nvSpPr>
      <xdr:spPr bwMode="auto">
        <a:xfrm>
          <a:off x="2990850" y="21717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0</xdr:colOff>
      <xdr:row>19</xdr:row>
      <xdr:rowOff>9525</xdr:rowOff>
    </xdr:to>
    <xdr:sp macro="" textlink="">
      <xdr:nvSpPr>
        <xdr:cNvPr id="17464" name="Line 56"/>
        <xdr:cNvSpPr>
          <a:spLocks noChangeShapeType="1"/>
        </xdr:cNvSpPr>
      </xdr:nvSpPr>
      <xdr:spPr bwMode="auto">
        <a:xfrm>
          <a:off x="4457700" y="3619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18</xdr:row>
      <xdr:rowOff>76200</xdr:rowOff>
    </xdr:from>
    <xdr:to>
      <xdr:col>10</xdr:col>
      <xdr:colOff>0</xdr:colOff>
      <xdr:row>18</xdr:row>
      <xdr:rowOff>76200</xdr:rowOff>
    </xdr:to>
    <xdr:sp macro="" textlink="">
      <xdr:nvSpPr>
        <xdr:cNvPr id="17465" name="Line 57"/>
        <xdr:cNvSpPr>
          <a:spLocks noChangeShapeType="1"/>
        </xdr:cNvSpPr>
      </xdr:nvSpPr>
      <xdr:spPr bwMode="auto">
        <a:xfrm>
          <a:off x="3238500" y="3695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10</xdr:row>
      <xdr:rowOff>76200</xdr:rowOff>
    </xdr:from>
    <xdr:to>
      <xdr:col>8</xdr:col>
      <xdr:colOff>0</xdr:colOff>
      <xdr:row>18</xdr:row>
      <xdr:rowOff>76200</xdr:rowOff>
    </xdr:to>
    <xdr:sp macro="" textlink="">
      <xdr:nvSpPr>
        <xdr:cNvPr id="17466" name="Line 58"/>
        <xdr:cNvSpPr>
          <a:spLocks noChangeShapeType="1"/>
        </xdr:cNvSpPr>
      </xdr:nvSpPr>
      <xdr:spPr bwMode="auto">
        <a:xfrm>
          <a:off x="2990850" y="2171700"/>
          <a:ext cx="247650" cy="1524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0</xdr:colOff>
      <xdr:row>24</xdr:row>
      <xdr:rowOff>9525</xdr:rowOff>
    </xdr:to>
    <xdr:sp macro="" textlink="">
      <xdr:nvSpPr>
        <xdr:cNvPr id="17467" name="Line 59"/>
        <xdr:cNvSpPr>
          <a:spLocks noChangeShapeType="1"/>
        </xdr:cNvSpPr>
      </xdr:nvSpPr>
      <xdr:spPr bwMode="auto">
        <a:xfrm>
          <a:off x="4457700" y="4572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23</xdr:row>
      <xdr:rowOff>76200</xdr:rowOff>
    </xdr:from>
    <xdr:to>
      <xdr:col>10</xdr:col>
      <xdr:colOff>0</xdr:colOff>
      <xdr:row>23</xdr:row>
      <xdr:rowOff>76200</xdr:rowOff>
    </xdr:to>
    <xdr:sp macro="" textlink="">
      <xdr:nvSpPr>
        <xdr:cNvPr id="17468" name="Line 60"/>
        <xdr:cNvSpPr>
          <a:spLocks noChangeShapeType="1"/>
        </xdr:cNvSpPr>
      </xdr:nvSpPr>
      <xdr:spPr bwMode="auto">
        <a:xfrm>
          <a:off x="3238500" y="4648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23</xdr:row>
      <xdr:rowOff>76200</xdr:rowOff>
    </xdr:from>
    <xdr:to>
      <xdr:col>8</xdr:col>
      <xdr:colOff>0</xdr:colOff>
      <xdr:row>30</xdr:row>
      <xdr:rowOff>76200</xdr:rowOff>
    </xdr:to>
    <xdr:sp macro="" textlink="">
      <xdr:nvSpPr>
        <xdr:cNvPr id="17469" name="Line 61"/>
        <xdr:cNvSpPr>
          <a:spLocks noChangeShapeType="1"/>
        </xdr:cNvSpPr>
      </xdr:nvSpPr>
      <xdr:spPr bwMode="auto">
        <a:xfrm flipV="1">
          <a:off x="2990850" y="4648200"/>
          <a:ext cx="247650" cy="1333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0</xdr:colOff>
      <xdr:row>29</xdr:row>
      <xdr:rowOff>9525</xdr:rowOff>
    </xdr:to>
    <xdr:sp macro="" textlink="">
      <xdr:nvSpPr>
        <xdr:cNvPr id="17470" name="Line 62"/>
        <xdr:cNvSpPr>
          <a:spLocks noChangeShapeType="1"/>
        </xdr:cNvSpPr>
      </xdr:nvSpPr>
      <xdr:spPr bwMode="auto">
        <a:xfrm>
          <a:off x="4457700" y="5524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28</xdr:row>
      <xdr:rowOff>76200</xdr:rowOff>
    </xdr:from>
    <xdr:to>
      <xdr:col>10</xdr:col>
      <xdr:colOff>0</xdr:colOff>
      <xdr:row>28</xdr:row>
      <xdr:rowOff>76200</xdr:rowOff>
    </xdr:to>
    <xdr:sp macro="" textlink="">
      <xdr:nvSpPr>
        <xdr:cNvPr id="17471" name="Line 63"/>
        <xdr:cNvSpPr>
          <a:spLocks noChangeShapeType="1"/>
        </xdr:cNvSpPr>
      </xdr:nvSpPr>
      <xdr:spPr bwMode="auto">
        <a:xfrm>
          <a:off x="3238500" y="5600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28</xdr:row>
      <xdr:rowOff>76200</xdr:rowOff>
    </xdr:from>
    <xdr:to>
      <xdr:col>8</xdr:col>
      <xdr:colOff>0</xdr:colOff>
      <xdr:row>30</xdr:row>
      <xdr:rowOff>76200</xdr:rowOff>
    </xdr:to>
    <xdr:sp macro="" textlink="">
      <xdr:nvSpPr>
        <xdr:cNvPr id="17472" name="Line 64"/>
        <xdr:cNvSpPr>
          <a:spLocks noChangeShapeType="1"/>
        </xdr:cNvSpPr>
      </xdr:nvSpPr>
      <xdr:spPr bwMode="auto">
        <a:xfrm flipV="1">
          <a:off x="2990850" y="56007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0</xdr:colOff>
      <xdr:row>34</xdr:row>
      <xdr:rowOff>9525</xdr:rowOff>
    </xdr:to>
    <xdr:sp macro="" textlink="">
      <xdr:nvSpPr>
        <xdr:cNvPr id="17473" name="Line 65"/>
        <xdr:cNvSpPr>
          <a:spLocks noChangeShapeType="1"/>
        </xdr:cNvSpPr>
      </xdr:nvSpPr>
      <xdr:spPr bwMode="auto">
        <a:xfrm>
          <a:off x="4457700" y="6477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33</xdr:row>
      <xdr:rowOff>76200</xdr:rowOff>
    </xdr:from>
    <xdr:to>
      <xdr:col>10</xdr:col>
      <xdr:colOff>0</xdr:colOff>
      <xdr:row>33</xdr:row>
      <xdr:rowOff>76200</xdr:rowOff>
    </xdr:to>
    <xdr:sp macro="" textlink="">
      <xdr:nvSpPr>
        <xdr:cNvPr id="17474" name="Line 66"/>
        <xdr:cNvSpPr>
          <a:spLocks noChangeShapeType="1"/>
        </xdr:cNvSpPr>
      </xdr:nvSpPr>
      <xdr:spPr bwMode="auto">
        <a:xfrm>
          <a:off x="3238500" y="6553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30</xdr:row>
      <xdr:rowOff>76200</xdr:rowOff>
    </xdr:from>
    <xdr:to>
      <xdr:col>8</xdr:col>
      <xdr:colOff>0</xdr:colOff>
      <xdr:row>33</xdr:row>
      <xdr:rowOff>76200</xdr:rowOff>
    </xdr:to>
    <xdr:sp macro="" textlink="">
      <xdr:nvSpPr>
        <xdr:cNvPr id="17475" name="Line 67"/>
        <xdr:cNvSpPr>
          <a:spLocks noChangeShapeType="1"/>
        </xdr:cNvSpPr>
      </xdr:nvSpPr>
      <xdr:spPr bwMode="auto">
        <a:xfrm>
          <a:off x="2990850" y="59817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38</xdr:row>
      <xdr:rowOff>0</xdr:rowOff>
    </xdr:from>
    <xdr:to>
      <xdr:col>10</xdr:col>
      <xdr:colOff>0</xdr:colOff>
      <xdr:row>39</xdr:row>
      <xdr:rowOff>9525</xdr:rowOff>
    </xdr:to>
    <xdr:sp macro="" textlink="">
      <xdr:nvSpPr>
        <xdr:cNvPr id="17476" name="Line 68"/>
        <xdr:cNvSpPr>
          <a:spLocks noChangeShapeType="1"/>
        </xdr:cNvSpPr>
      </xdr:nvSpPr>
      <xdr:spPr bwMode="auto">
        <a:xfrm>
          <a:off x="4457700" y="7429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38</xdr:row>
      <xdr:rowOff>76200</xdr:rowOff>
    </xdr:from>
    <xdr:to>
      <xdr:col>10</xdr:col>
      <xdr:colOff>0</xdr:colOff>
      <xdr:row>38</xdr:row>
      <xdr:rowOff>76200</xdr:rowOff>
    </xdr:to>
    <xdr:sp macro="" textlink="">
      <xdr:nvSpPr>
        <xdr:cNvPr id="17477" name="Line 69"/>
        <xdr:cNvSpPr>
          <a:spLocks noChangeShapeType="1"/>
        </xdr:cNvSpPr>
      </xdr:nvSpPr>
      <xdr:spPr bwMode="auto">
        <a:xfrm>
          <a:off x="3238500" y="7505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30</xdr:row>
      <xdr:rowOff>76200</xdr:rowOff>
    </xdr:from>
    <xdr:to>
      <xdr:col>8</xdr:col>
      <xdr:colOff>0</xdr:colOff>
      <xdr:row>38</xdr:row>
      <xdr:rowOff>76200</xdr:rowOff>
    </xdr:to>
    <xdr:sp macro="" textlink="">
      <xdr:nvSpPr>
        <xdr:cNvPr id="17478" name="Line 70"/>
        <xdr:cNvSpPr>
          <a:spLocks noChangeShapeType="1"/>
        </xdr:cNvSpPr>
      </xdr:nvSpPr>
      <xdr:spPr bwMode="auto">
        <a:xfrm>
          <a:off x="2990850" y="5981700"/>
          <a:ext cx="247650" cy="1524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0</xdr:colOff>
      <xdr:row>21</xdr:row>
      <xdr:rowOff>9525</xdr:rowOff>
    </xdr:to>
    <xdr:sp macro="" textlink="">
      <xdr:nvSpPr>
        <xdr:cNvPr id="17479" name="Oval 71"/>
        <xdr:cNvSpPr>
          <a:spLocks noChangeArrowheads="1"/>
        </xdr:cNvSpPr>
      </xdr:nvSpPr>
      <xdr:spPr bwMode="auto">
        <a:xfrm>
          <a:off x="1219200" y="40005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</xdr:col>
      <xdr:colOff>0</xdr:colOff>
      <xdr:row>20</xdr:row>
      <xdr:rowOff>76200</xdr:rowOff>
    </xdr:from>
    <xdr:to>
      <xdr:col>2</xdr:col>
      <xdr:colOff>0</xdr:colOff>
      <xdr:row>20</xdr:row>
      <xdr:rowOff>76200</xdr:rowOff>
    </xdr:to>
    <xdr:sp macro="" textlink="">
      <xdr:nvSpPr>
        <xdr:cNvPr id="17480" name="Line 72"/>
        <xdr:cNvSpPr>
          <a:spLocks noChangeShapeType="1"/>
        </xdr:cNvSpPr>
      </xdr:nvSpPr>
      <xdr:spPr bwMode="auto">
        <a:xfrm>
          <a:off x="609600" y="40767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24</xdr:row>
      <xdr:rowOff>0</xdr:rowOff>
    </xdr:from>
    <xdr:to>
      <xdr:col>6</xdr:col>
      <xdr:colOff>0</xdr:colOff>
      <xdr:row>25</xdr:row>
      <xdr:rowOff>9525</xdr:rowOff>
    </xdr:to>
    <xdr:sp macro="" textlink="">
      <xdr:nvSpPr>
        <xdr:cNvPr id="4221" name="Oval 125"/>
        <xdr:cNvSpPr>
          <a:spLocks noChangeArrowheads="1"/>
        </xdr:cNvSpPr>
      </xdr:nvSpPr>
      <xdr:spPr bwMode="auto">
        <a:xfrm>
          <a:off x="2228850" y="43815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24</xdr:row>
      <xdr:rowOff>76200</xdr:rowOff>
    </xdr:from>
    <xdr:to>
      <xdr:col>5</xdr:col>
      <xdr:colOff>0</xdr:colOff>
      <xdr:row>24</xdr:row>
      <xdr:rowOff>76200</xdr:rowOff>
    </xdr:to>
    <xdr:sp macro="" textlink="">
      <xdr:nvSpPr>
        <xdr:cNvPr id="4222" name="Line 126"/>
        <xdr:cNvSpPr>
          <a:spLocks noChangeShapeType="1"/>
        </xdr:cNvSpPr>
      </xdr:nvSpPr>
      <xdr:spPr bwMode="auto">
        <a:xfrm>
          <a:off x="1009650" y="4457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24</xdr:row>
      <xdr:rowOff>76200</xdr:rowOff>
    </xdr:from>
    <xdr:to>
      <xdr:col>3</xdr:col>
      <xdr:colOff>0</xdr:colOff>
      <xdr:row>31</xdr:row>
      <xdr:rowOff>76200</xdr:rowOff>
    </xdr:to>
    <xdr:sp macro="" textlink="">
      <xdr:nvSpPr>
        <xdr:cNvPr id="4223" name="Line 127"/>
        <xdr:cNvSpPr>
          <a:spLocks noChangeShapeType="1"/>
        </xdr:cNvSpPr>
      </xdr:nvSpPr>
      <xdr:spPr bwMode="auto">
        <a:xfrm flipV="1">
          <a:off x="762000" y="4457700"/>
          <a:ext cx="247650" cy="1333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0</xdr:colOff>
      <xdr:row>39</xdr:row>
      <xdr:rowOff>9525</xdr:rowOff>
    </xdr:to>
    <xdr:sp macro="" textlink="">
      <xdr:nvSpPr>
        <xdr:cNvPr id="4224" name="Line 128"/>
        <xdr:cNvSpPr>
          <a:spLocks noChangeShapeType="1"/>
        </xdr:cNvSpPr>
      </xdr:nvSpPr>
      <xdr:spPr bwMode="auto">
        <a:xfrm>
          <a:off x="2228850" y="7048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38</xdr:row>
      <xdr:rowOff>76200</xdr:rowOff>
    </xdr:from>
    <xdr:to>
      <xdr:col>17</xdr:col>
      <xdr:colOff>0</xdr:colOff>
      <xdr:row>38</xdr:row>
      <xdr:rowOff>76200</xdr:rowOff>
    </xdr:to>
    <xdr:sp macro="" textlink="">
      <xdr:nvSpPr>
        <xdr:cNvPr id="4225" name="Line 129"/>
        <xdr:cNvSpPr>
          <a:spLocks noChangeShapeType="1"/>
        </xdr:cNvSpPr>
      </xdr:nvSpPr>
      <xdr:spPr bwMode="auto">
        <a:xfrm>
          <a:off x="2381250" y="7124700"/>
          <a:ext cx="47053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5</xdr:col>
      <xdr:colOff>0</xdr:colOff>
      <xdr:row>38</xdr:row>
      <xdr:rowOff>76200</xdr:rowOff>
    </xdr:to>
    <xdr:sp macro="" textlink="">
      <xdr:nvSpPr>
        <xdr:cNvPr id="4226" name="Line 130"/>
        <xdr:cNvSpPr>
          <a:spLocks noChangeShapeType="1"/>
        </xdr:cNvSpPr>
      </xdr:nvSpPr>
      <xdr:spPr bwMode="auto">
        <a:xfrm>
          <a:off x="1009650" y="7124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31</xdr:row>
      <xdr:rowOff>76200</xdr:rowOff>
    </xdr:from>
    <xdr:to>
      <xdr:col>3</xdr:col>
      <xdr:colOff>0</xdr:colOff>
      <xdr:row>38</xdr:row>
      <xdr:rowOff>76200</xdr:rowOff>
    </xdr:to>
    <xdr:sp macro="" textlink="">
      <xdr:nvSpPr>
        <xdr:cNvPr id="4227" name="Line 131"/>
        <xdr:cNvSpPr>
          <a:spLocks noChangeShapeType="1"/>
        </xdr:cNvSpPr>
      </xdr:nvSpPr>
      <xdr:spPr bwMode="auto">
        <a:xfrm>
          <a:off x="762000" y="5791200"/>
          <a:ext cx="247650" cy="1333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0</xdr:colOff>
      <xdr:row>16</xdr:row>
      <xdr:rowOff>9525</xdr:rowOff>
    </xdr:to>
    <xdr:sp macro="" textlink="">
      <xdr:nvSpPr>
        <xdr:cNvPr id="4228" name="Rectangle 132"/>
        <xdr:cNvSpPr>
          <a:spLocks noChangeArrowheads="1"/>
        </xdr:cNvSpPr>
      </xdr:nvSpPr>
      <xdr:spPr bwMode="auto">
        <a:xfrm>
          <a:off x="3848100" y="26670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15</xdr:row>
      <xdr:rowOff>76200</xdr:rowOff>
    </xdr:from>
    <xdr:to>
      <xdr:col>9</xdr:col>
      <xdr:colOff>0</xdr:colOff>
      <xdr:row>15</xdr:row>
      <xdr:rowOff>76200</xdr:rowOff>
    </xdr:to>
    <xdr:sp macro="" textlink="">
      <xdr:nvSpPr>
        <xdr:cNvPr id="4229" name="Line 133"/>
        <xdr:cNvSpPr>
          <a:spLocks noChangeShapeType="1"/>
        </xdr:cNvSpPr>
      </xdr:nvSpPr>
      <xdr:spPr bwMode="auto">
        <a:xfrm>
          <a:off x="2628900" y="2743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15</xdr:row>
      <xdr:rowOff>76200</xdr:rowOff>
    </xdr:from>
    <xdr:to>
      <xdr:col>7</xdr:col>
      <xdr:colOff>0</xdr:colOff>
      <xdr:row>24</xdr:row>
      <xdr:rowOff>76200</xdr:rowOff>
    </xdr:to>
    <xdr:sp macro="" textlink="">
      <xdr:nvSpPr>
        <xdr:cNvPr id="4230" name="Line 134"/>
        <xdr:cNvSpPr>
          <a:spLocks noChangeShapeType="1"/>
        </xdr:cNvSpPr>
      </xdr:nvSpPr>
      <xdr:spPr bwMode="auto">
        <a:xfrm flipV="1">
          <a:off x="2381250" y="2743200"/>
          <a:ext cx="247650" cy="1714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0</xdr:colOff>
      <xdr:row>34</xdr:row>
      <xdr:rowOff>9525</xdr:rowOff>
    </xdr:to>
    <xdr:sp macro="" textlink="">
      <xdr:nvSpPr>
        <xdr:cNvPr id="4231" name="Line 135"/>
        <xdr:cNvSpPr>
          <a:spLocks noChangeShapeType="1"/>
        </xdr:cNvSpPr>
      </xdr:nvSpPr>
      <xdr:spPr bwMode="auto">
        <a:xfrm>
          <a:off x="3848100" y="6096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33</xdr:row>
      <xdr:rowOff>76200</xdr:rowOff>
    </xdr:from>
    <xdr:to>
      <xdr:col>17</xdr:col>
      <xdr:colOff>0</xdr:colOff>
      <xdr:row>33</xdr:row>
      <xdr:rowOff>76200</xdr:rowOff>
    </xdr:to>
    <xdr:sp macro="" textlink="">
      <xdr:nvSpPr>
        <xdr:cNvPr id="4232" name="Line 136"/>
        <xdr:cNvSpPr>
          <a:spLocks noChangeShapeType="1"/>
        </xdr:cNvSpPr>
      </xdr:nvSpPr>
      <xdr:spPr bwMode="auto">
        <a:xfrm>
          <a:off x="4000500" y="6172200"/>
          <a:ext cx="308610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4233" name="Line 137"/>
        <xdr:cNvSpPr>
          <a:spLocks noChangeShapeType="1"/>
        </xdr:cNvSpPr>
      </xdr:nvSpPr>
      <xdr:spPr bwMode="auto">
        <a:xfrm>
          <a:off x="2628900" y="617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24</xdr:row>
      <xdr:rowOff>76200</xdr:rowOff>
    </xdr:from>
    <xdr:to>
      <xdr:col>7</xdr:col>
      <xdr:colOff>0</xdr:colOff>
      <xdr:row>33</xdr:row>
      <xdr:rowOff>76200</xdr:rowOff>
    </xdr:to>
    <xdr:sp macro="" textlink="">
      <xdr:nvSpPr>
        <xdr:cNvPr id="4234" name="Line 138"/>
        <xdr:cNvSpPr>
          <a:spLocks noChangeShapeType="1"/>
        </xdr:cNvSpPr>
      </xdr:nvSpPr>
      <xdr:spPr bwMode="auto">
        <a:xfrm>
          <a:off x="2381250" y="4457700"/>
          <a:ext cx="247650" cy="1714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14</xdr:col>
      <xdr:colOff>0</xdr:colOff>
      <xdr:row>6</xdr:row>
      <xdr:rowOff>9525</xdr:rowOff>
    </xdr:to>
    <xdr:sp macro="" textlink="">
      <xdr:nvSpPr>
        <xdr:cNvPr id="4235" name="Oval 139"/>
        <xdr:cNvSpPr>
          <a:spLocks noChangeArrowheads="1"/>
        </xdr:cNvSpPr>
      </xdr:nvSpPr>
      <xdr:spPr bwMode="auto">
        <a:xfrm>
          <a:off x="5467350" y="762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5</xdr:row>
      <xdr:rowOff>76200</xdr:rowOff>
    </xdr:from>
    <xdr:to>
      <xdr:col>13</xdr:col>
      <xdr:colOff>0</xdr:colOff>
      <xdr:row>5</xdr:row>
      <xdr:rowOff>76200</xdr:rowOff>
    </xdr:to>
    <xdr:sp macro="" textlink="">
      <xdr:nvSpPr>
        <xdr:cNvPr id="4236" name="Line 140"/>
        <xdr:cNvSpPr>
          <a:spLocks noChangeShapeType="1"/>
        </xdr:cNvSpPr>
      </xdr:nvSpPr>
      <xdr:spPr bwMode="auto">
        <a:xfrm>
          <a:off x="4248150" y="838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5</xdr:row>
      <xdr:rowOff>76200</xdr:rowOff>
    </xdr:from>
    <xdr:to>
      <xdr:col>11</xdr:col>
      <xdr:colOff>0</xdr:colOff>
      <xdr:row>15</xdr:row>
      <xdr:rowOff>76200</xdr:rowOff>
    </xdr:to>
    <xdr:sp macro="" textlink="">
      <xdr:nvSpPr>
        <xdr:cNvPr id="4237" name="Line 141"/>
        <xdr:cNvSpPr>
          <a:spLocks noChangeShapeType="1"/>
        </xdr:cNvSpPr>
      </xdr:nvSpPr>
      <xdr:spPr bwMode="auto">
        <a:xfrm flipV="1">
          <a:off x="4000500" y="83820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15</xdr:row>
      <xdr:rowOff>0</xdr:rowOff>
    </xdr:from>
    <xdr:to>
      <xdr:col>14</xdr:col>
      <xdr:colOff>0</xdr:colOff>
      <xdr:row>16</xdr:row>
      <xdr:rowOff>9525</xdr:rowOff>
    </xdr:to>
    <xdr:sp macro="" textlink="">
      <xdr:nvSpPr>
        <xdr:cNvPr id="4238" name="Oval 142"/>
        <xdr:cNvSpPr>
          <a:spLocks noChangeArrowheads="1"/>
        </xdr:cNvSpPr>
      </xdr:nvSpPr>
      <xdr:spPr bwMode="auto">
        <a:xfrm>
          <a:off x="5467350" y="2667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15</xdr:row>
      <xdr:rowOff>76200</xdr:rowOff>
    </xdr:from>
    <xdr:to>
      <xdr:col>13</xdr:col>
      <xdr:colOff>0</xdr:colOff>
      <xdr:row>15</xdr:row>
      <xdr:rowOff>76200</xdr:rowOff>
    </xdr:to>
    <xdr:sp macro="" textlink="">
      <xdr:nvSpPr>
        <xdr:cNvPr id="4239" name="Line 143"/>
        <xdr:cNvSpPr>
          <a:spLocks noChangeShapeType="1"/>
        </xdr:cNvSpPr>
      </xdr:nvSpPr>
      <xdr:spPr bwMode="auto">
        <a:xfrm>
          <a:off x="4248150" y="2743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15</xdr:row>
      <xdr:rowOff>76200</xdr:rowOff>
    </xdr:from>
    <xdr:to>
      <xdr:col>11</xdr:col>
      <xdr:colOff>0</xdr:colOff>
      <xdr:row>15</xdr:row>
      <xdr:rowOff>76200</xdr:rowOff>
    </xdr:to>
    <xdr:sp macro="" textlink="">
      <xdr:nvSpPr>
        <xdr:cNvPr id="4240" name="Line 144"/>
        <xdr:cNvSpPr>
          <a:spLocks noChangeShapeType="1"/>
        </xdr:cNvSpPr>
      </xdr:nvSpPr>
      <xdr:spPr bwMode="auto">
        <a:xfrm>
          <a:off x="4000500" y="2743200"/>
          <a:ext cx="24765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26</xdr:row>
      <xdr:rowOff>9525</xdr:rowOff>
    </xdr:to>
    <xdr:sp macro="" textlink="">
      <xdr:nvSpPr>
        <xdr:cNvPr id="4241" name="Oval 145"/>
        <xdr:cNvSpPr>
          <a:spLocks noChangeArrowheads="1"/>
        </xdr:cNvSpPr>
      </xdr:nvSpPr>
      <xdr:spPr bwMode="auto">
        <a:xfrm>
          <a:off x="5467350" y="4572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25</xdr:row>
      <xdr:rowOff>76200</xdr:rowOff>
    </xdr:from>
    <xdr:to>
      <xdr:col>13</xdr:col>
      <xdr:colOff>0</xdr:colOff>
      <xdr:row>25</xdr:row>
      <xdr:rowOff>76200</xdr:rowOff>
    </xdr:to>
    <xdr:sp macro="" textlink="">
      <xdr:nvSpPr>
        <xdr:cNvPr id="4242" name="Line 146"/>
        <xdr:cNvSpPr>
          <a:spLocks noChangeShapeType="1"/>
        </xdr:cNvSpPr>
      </xdr:nvSpPr>
      <xdr:spPr bwMode="auto">
        <a:xfrm>
          <a:off x="4248150" y="4648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15</xdr:row>
      <xdr:rowOff>76200</xdr:rowOff>
    </xdr:from>
    <xdr:to>
      <xdr:col>11</xdr:col>
      <xdr:colOff>0</xdr:colOff>
      <xdr:row>25</xdr:row>
      <xdr:rowOff>76200</xdr:rowOff>
    </xdr:to>
    <xdr:sp macro="" textlink="">
      <xdr:nvSpPr>
        <xdr:cNvPr id="4243" name="Line 147"/>
        <xdr:cNvSpPr>
          <a:spLocks noChangeShapeType="1"/>
        </xdr:cNvSpPr>
      </xdr:nvSpPr>
      <xdr:spPr bwMode="auto">
        <a:xfrm>
          <a:off x="4000500" y="274320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0</xdr:colOff>
      <xdr:row>4</xdr:row>
      <xdr:rowOff>9525</xdr:rowOff>
    </xdr:to>
    <xdr:sp macro="" textlink="">
      <xdr:nvSpPr>
        <xdr:cNvPr id="4244" name="Line 148"/>
        <xdr:cNvSpPr>
          <a:spLocks noChangeShapeType="1"/>
        </xdr:cNvSpPr>
      </xdr:nvSpPr>
      <xdr:spPr bwMode="auto">
        <a:xfrm>
          <a:off x="7086600" y="381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3</xdr:row>
      <xdr:rowOff>76200</xdr:rowOff>
    </xdr:from>
    <xdr:to>
      <xdr:col>17</xdr:col>
      <xdr:colOff>0</xdr:colOff>
      <xdr:row>3</xdr:row>
      <xdr:rowOff>76200</xdr:rowOff>
    </xdr:to>
    <xdr:sp macro="" textlink="">
      <xdr:nvSpPr>
        <xdr:cNvPr id="4245" name="Line 149"/>
        <xdr:cNvSpPr>
          <a:spLocks noChangeShapeType="1"/>
        </xdr:cNvSpPr>
      </xdr:nvSpPr>
      <xdr:spPr bwMode="auto">
        <a:xfrm>
          <a:off x="5867400" y="457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3</xdr:row>
      <xdr:rowOff>76200</xdr:rowOff>
    </xdr:from>
    <xdr:to>
      <xdr:col>15</xdr:col>
      <xdr:colOff>0</xdr:colOff>
      <xdr:row>5</xdr:row>
      <xdr:rowOff>76200</xdr:rowOff>
    </xdr:to>
    <xdr:sp macro="" textlink="">
      <xdr:nvSpPr>
        <xdr:cNvPr id="4246" name="Line 150"/>
        <xdr:cNvSpPr>
          <a:spLocks noChangeShapeType="1"/>
        </xdr:cNvSpPr>
      </xdr:nvSpPr>
      <xdr:spPr bwMode="auto">
        <a:xfrm flipV="1">
          <a:off x="5619750" y="457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0</xdr:colOff>
      <xdr:row>9</xdr:row>
      <xdr:rowOff>9525</xdr:rowOff>
    </xdr:to>
    <xdr:sp macro="" textlink="">
      <xdr:nvSpPr>
        <xdr:cNvPr id="4247" name="Line 151"/>
        <xdr:cNvSpPr>
          <a:spLocks noChangeShapeType="1"/>
        </xdr:cNvSpPr>
      </xdr:nvSpPr>
      <xdr:spPr bwMode="auto">
        <a:xfrm>
          <a:off x="7086600" y="1333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8</xdr:row>
      <xdr:rowOff>76200</xdr:rowOff>
    </xdr:from>
    <xdr:to>
      <xdr:col>17</xdr:col>
      <xdr:colOff>0</xdr:colOff>
      <xdr:row>8</xdr:row>
      <xdr:rowOff>76200</xdr:rowOff>
    </xdr:to>
    <xdr:sp macro="" textlink="">
      <xdr:nvSpPr>
        <xdr:cNvPr id="4248" name="Line 152"/>
        <xdr:cNvSpPr>
          <a:spLocks noChangeShapeType="1"/>
        </xdr:cNvSpPr>
      </xdr:nvSpPr>
      <xdr:spPr bwMode="auto">
        <a:xfrm>
          <a:off x="5867400" y="140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5</xdr:row>
      <xdr:rowOff>76200</xdr:rowOff>
    </xdr:from>
    <xdr:to>
      <xdr:col>15</xdr:col>
      <xdr:colOff>0</xdr:colOff>
      <xdr:row>8</xdr:row>
      <xdr:rowOff>76200</xdr:rowOff>
    </xdr:to>
    <xdr:sp macro="" textlink="">
      <xdr:nvSpPr>
        <xdr:cNvPr id="4249" name="Line 153"/>
        <xdr:cNvSpPr>
          <a:spLocks noChangeShapeType="1"/>
        </xdr:cNvSpPr>
      </xdr:nvSpPr>
      <xdr:spPr bwMode="auto">
        <a:xfrm>
          <a:off x="5619750" y="838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0</xdr:colOff>
      <xdr:row>14</xdr:row>
      <xdr:rowOff>9525</xdr:rowOff>
    </xdr:to>
    <xdr:sp macro="" textlink="">
      <xdr:nvSpPr>
        <xdr:cNvPr id="4250" name="Line 154"/>
        <xdr:cNvSpPr>
          <a:spLocks noChangeShapeType="1"/>
        </xdr:cNvSpPr>
      </xdr:nvSpPr>
      <xdr:spPr bwMode="auto">
        <a:xfrm>
          <a:off x="7086600" y="2286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13</xdr:row>
      <xdr:rowOff>76200</xdr:rowOff>
    </xdr:from>
    <xdr:to>
      <xdr:col>17</xdr:col>
      <xdr:colOff>0</xdr:colOff>
      <xdr:row>13</xdr:row>
      <xdr:rowOff>76200</xdr:rowOff>
    </xdr:to>
    <xdr:sp macro="" textlink="">
      <xdr:nvSpPr>
        <xdr:cNvPr id="4251" name="Line 155"/>
        <xdr:cNvSpPr>
          <a:spLocks noChangeShapeType="1"/>
        </xdr:cNvSpPr>
      </xdr:nvSpPr>
      <xdr:spPr bwMode="auto">
        <a:xfrm>
          <a:off x="5867400" y="236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13</xdr:row>
      <xdr:rowOff>76200</xdr:rowOff>
    </xdr:from>
    <xdr:to>
      <xdr:col>15</xdr:col>
      <xdr:colOff>0</xdr:colOff>
      <xdr:row>15</xdr:row>
      <xdr:rowOff>76200</xdr:rowOff>
    </xdr:to>
    <xdr:sp macro="" textlink="">
      <xdr:nvSpPr>
        <xdr:cNvPr id="4252" name="Line 156"/>
        <xdr:cNvSpPr>
          <a:spLocks noChangeShapeType="1"/>
        </xdr:cNvSpPr>
      </xdr:nvSpPr>
      <xdr:spPr bwMode="auto">
        <a:xfrm flipV="1">
          <a:off x="5619750" y="2362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19</xdr:row>
      <xdr:rowOff>9525</xdr:rowOff>
    </xdr:to>
    <xdr:sp macro="" textlink="">
      <xdr:nvSpPr>
        <xdr:cNvPr id="4253" name="Line 157"/>
        <xdr:cNvSpPr>
          <a:spLocks noChangeShapeType="1"/>
        </xdr:cNvSpPr>
      </xdr:nvSpPr>
      <xdr:spPr bwMode="auto">
        <a:xfrm>
          <a:off x="7086600" y="3238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18</xdr:row>
      <xdr:rowOff>76200</xdr:rowOff>
    </xdr:from>
    <xdr:to>
      <xdr:col>17</xdr:col>
      <xdr:colOff>0</xdr:colOff>
      <xdr:row>18</xdr:row>
      <xdr:rowOff>76200</xdr:rowOff>
    </xdr:to>
    <xdr:sp macro="" textlink="">
      <xdr:nvSpPr>
        <xdr:cNvPr id="4254" name="Line 158"/>
        <xdr:cNvSpPr>
          <a:spLocks noChangeShapeType="1"/>
        </xdr:cNvSpPr>
      </xdr:nvSpPr>
      <xdr:spPr bwMode="auto">
        <a:xfrm>
          <a:off x="5867400" y="3314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15</xdr:row>
      <xdr:rowOff>76200</xdr:rowOff>
    </xdr:from>
    <xdr:to>
      <xdr:col>15</xdr:col>
      <xdr:colOff>0</xdr:colOff>
      <xdr:row>18</xdr:row>
      <xdr:rowOff>76200</xdr:rowOff>
    </xdr:to>
    <xdr:sp macro="" textlink="">
      <xdr:nvSpPr>
        <xdr:cNvPr id="4255" name="Line 159"/>
        <xdr:cNvSpPr>
          <a:spLocks noChangeShapeType="1"/>
        </xdr:cNvSpPr>
      </xdr:nvSpPr>
      <xdr:spPr bwMode="auto">
        <a:xfrm>
          <a:off x="5619750" y="2743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24</xdr:row>
      <xdr:rowOff>9525</xdr:rowOff>
    </xdr:to>
    <xdr:sp macro="" textlink="">
      <xdr:nvSpPr>
        <xdr:cNvPr id="4256" name="Line 160"/>
        <xdr:cNvSpPr>
          <a:spLocks noChangeShapeType="1"/>
        </xdr:cNvSpPr>
      </xdr:nvSpPr>
      <xdr:spPr bwMode="auto">
        <a:xfrm>
          <a:off x="7086600" y="4191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23</xdr:row>
      <xdr:rowOff>76200</xdr:rowOff>
    </xdr:from>
    <xdr:to>
      <xdr:col>17</xdr:col>
      <xdr:colOff>0</xdr:colOff>
      <xdr:row>23</xdr:row>
      <xdr:rowOff>76200</xdr:rowOff>
    </xdr:to>
    <xdr:sp macro="" textlink="">
      <xdr:nvSpPr>
        <xdr:cNvPr id="4257" name="Line 161"/>
        <xdr:cNvSpPr>
          <a:spLocks noChangeShapeType="1"/>
        </xdr:cNvSpPr>
      </xdr:nvSpPr>
      <xdr:spPr bwMode="auto">
        <a:xfrm>
          <a:off x="5867400" y="4267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23</xdr:row>
      <xdr:rowOff>76200</xdr:rowOff>
    </xdr:from>
    <xdr:to>
      <xdr:col>15</xdr:col>
      <xdr:colOff>0</xdr:colOff>
      <xdr:row>25</xdr:row>
      <xdr:rowOff>76200</xdr:rowOff>
    </xdr:to>
    <xdr:sp macro="" textlink="">
      <xdr:nvSpPr>
        <xdr:cNvPr id="4258" name="Line 162"/>
        <xdr:cNvSpPr>
          <a:spLocks noChangeShapeType="1"/>
        </xdr:cNvSpPr>
      </xdr:nvSpPr>
      <xdr:spPr bwMode="auto">
        <a:xfrm flipV="1">
          <a:off x="5619750" y="4267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0</xdr:colOff>
      <xdr:row>29</xdr:row>
      <xdr:rowOff>9525</xdr:rowOff>
    </xdr:to>
    <xdr:sp macro="" textlink="">
      <xdr:nvSpPr>
        <xdr:cNvPr id="4259" name="Line 163"/>
        <xdr:cNvSpPr>
          <a:spLocks noChangeShapeType="1"/>
        </xdr:cNvSpPr>
      </xdr:nvSpPr>
      <xdr:spPr bwMode="auto">
        <a:xfrm>
          <a:off x="7086600" y="5143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28</xdr:row>
      <xdr:rowOff>76200</xdr:rowOff>
    </xdr:from>
    <xdr:to>
      <xdr:col>17</xdr:col>
      <xdr:colOff>0</xdr:colOff>
      <xdr:row>28</xdr:row>
      <xdr:rowOff>76200</xdr:rowOff>
    </xdr:to>
    <xdr:sp macro="" textlink="">
      <xdr:nvSpPr>
        <xdr:cNvPr id="4260" name="Line 164"/>
        <xdr:cNvSpPr>
          <a:spLocks noChangeShapeType="1"/>
        </xdr:cNvSpPr>
      </xdr:nvSpPr>
      <xdr:spPr bwMode="auto">
        <a:xfrm>
          <a:off x="5867400" y="521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25</xdr:row>
      <xdr:rowOff>76200</xdr:rowOff>
    </xdr:from>
    <xdr:to>
      <xdr:col>15</xdr:col>
      <xdr:colOff>0</xdr:colOff>
      <xdr:row>28</xdr:row>
      <xdr:rowOff>76200</xdr:rowOff>
    </xdr:to>
    <xdr:sp macro="" textlink="">
      <xdr:nvSpPr>
        <xdr:cNvPr id="4261" name="Line 165"/>
        <xdr:cNvSpPr>
          <a:spLocks noChangeShapeType="1"/>
        </xdr:cNvSpPr>
      </xdr:nvSpPr>
      <xdr:spPr bwMode="auto">
        <a:xfrm>
          <a:off x="5619750" y="4648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2</xdr:col>
      <xdr:colOff>0</xdr:colOff>
      <xdr:row>32</xdr:row>
      <xdr:rowOff>9525</xdr:rowOff>
    </xdr:to>
    <xdr:sp macro="" textlink="">
      <xdr:nvSpPr>
        <xdr:cNvPr id="4262" name="Rectangle 166"/>
        <xdr:cNvSpPr>
          <a:spLocks noChangeArrowheads="1"/>
        </xdr:cNvSpPr>
      </xdr:nvSpPr>
      <xdr:spPr bwMode="auto">
        <a:xfrm>
          <a:off x="609600" y="57150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31</xdr:row>
      <xdr:rowOff>76200</xdr:rowOff>
    </xdr:from>
    <xdr:to>
      <xdr:col>1</xdr:col>
      <xdr:colOff>0</xdr:colOff>
      <xdr:row>31</xdr:row>
      <xdr:rowOff>76200</xdr:rowOff>
    </xdr:to>
    <xdr:sp macro="" textlink="">
      <xdr:nvSpPr>
        <xdr:cNvPr id="4263" name="Line 167"/>
        <xdr:cNvSpPr>
          <a:spLocks noChangeShapeType="1"/>
        </xdr:cNvSpPr>
      </xdr:nvSpPr>
      <xdr:spPr bwMode="auto">
        <a:xfrm>
          <a:off x="0" y="57912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6</xdr:col>
      <xdr:colOff>0</xdr:colOff>
      <xdr:row>8</xdr:row>
      <xdr:rowOff>152400</xdr:rowOff>
    </xdr:to>
    <xdr:sp macro="" textlink="">
      <xdr:nvSpPr>
        <xdr:cNvPr id="6154" name="Oval 10"/>
        <xdr:cNvSpPr>
          <a:spLocks noChangeArrowheads="1"/>
        </xdr:cNvSpPr>
      </xdr:nvSpPr>
      <xdr:spPr bwMode="auto">
        <a:xfrm>
          <a:off x="2228850" y="1524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8</xdr:row>
      <xdr:rowOff>76200</xdr:rowOff>
    </xdr:from>
    <xdr:to>
      <xdr:col>5</xdr:col>
      <xdr:colOff>0</xdr:colOff>
      <xdr:row>8</xdr:row>
      <xdr:rowOff>76200</xdr:rowOff>
    </xdr:to>
    <xdr:sp macro="" textlink="">
      <xdr:nvSpPr>
        <xdr:cNvPr id="6155" name="Line 11"/>
        <xdr:cNvSpPr>
          <a:spLocks noChangeShapeType="1"/>
        </xdr:cNvSpPr>
      </xdr:nvSpPr>
      <xdr:spPr bwMode="auto">
        <a:xfrm>
          <a:off x="1009650" y="1600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8</xdr:row>
      <xdr:rowOff>76200</xdr:rowOff>
    </xdr:from>
    <xdr:to>
      <xdr:col>3</xdr:col>
      <xdr:colOff>0</xdr:colOff>
      <xdr:row>13</xdr:row>
      <xdr:rowOff>76200</xdr:rowOff>
    </xdr:to>
    <xdr:sp macro="" textlink="">
      <xdr:nvSpPr>
        <xdr:cNvPr id="6156" name="Line 12"/>
        <xdr:cNvSpPr>
          <a:spLocks noChangeShapeType="1"/>
        </xdr:cNvSpPr>
      </xdr:nvSpPr>
      <xdr:spPr bwMode="auto">
        <a:xfrm flipV="1">
          <a:off x="762000" y="1600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0</xdr:colOff>
      <xdr:row>18</xdr:row>
      <xdr:rowOff>152400</xdr:rowOff>
    </xdr:to>
    <xdr:sp macro="" textlink="">
      <xdr:nvSpPr>
        <xdr:cNvPr id="6157" name="Line 13"/>
        <xdr:cNvSpPr>
          <a:spLocks noChangeShapeType="1"/>
        </xdr:cNvSpPr>
      </xdr:nvSpPr>
      <xdr:spPr bwMode="auto">
        <a:xfrm>
          <a:off x="2228850" y="3429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6158" name="Line 14"/>
        <xdr:cNvSpPr>
          <a:spLocks noChangeShapeType="1"/>
        </xdr:cNvSpPr>
      </xdr:nvSpPr>
      <xdr:spPr bwMode="auto">
        <a:xfrm>
          <a:off x="2381250" y="350520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18</xdr:row>
      <xdr:rowOff>76200</xdr:rowOff>
    </xdr:from>
    <xdr:to>
      <xdr:col>5</xdr:col>
      <xdr:colOff>0</xdr:colOff>
      <xdr:row>18</xdr:row>
      <xdr:rowOff>76200</xdr:rowOff>
    </xdr:to>
    <xdr:sp macro="" textlink="">
      <xdr:nvSpPr>
        <xdr:cNvPr id="6159" name="Line 15"/>
        <xdr:cNvSpPr>
          <a:spLocks noChangeShapeType="1"/>
        </xdr:cNvSpPr>
      </xdr:nvSpPr>
      <xdr:spPr bwMode="auto">
        <a:xfrm>
          <a:off x="1009650" y="3505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13</xdr:row>
      <xdr:rowOff>76200</xdr:rowOff>
    </xdr:from>
    <xdr:to>
      <xdr:col>3</xdr:col>
      <xdr:colOff>0</xdr:colOff>
      <xdr:row>18</xdr:row>
      <xdr:rowOff>76200</xdr:rowOff>
    </xdr:to>
    <xdr:sp macro="" textlink="">
      <xdr:nvSpPr>
        <xdr:cNvPr id="6160" name="Line 16"/>
        <xdr:cNvSpPr>
          <a:spLocks noChangeShapeType="1"/>
        </xdr:cNvSpPr>
      </xdr:nvSpPr>
      <xdr:spPr bwMode="auto">
        <a:xfrm>
          <a:off x="762000" y="2552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0</xdr:colOff>
      <xdr:row>3</xdr:row>
      <xdr:rowOff>152400</xdr:rowOff>
    </xdr:to>
    <xdr:sp macro="" textlink="">
      <xdr:nvSpPr>
        <xdr:cNvPr id="6161" name="Line 17"/>
        <xdr:cNvSpPr>
          <a:spLocks noChangeShapeType="1"/>
        </xdr:cNvSpPr>
      </xdr:nvSpPr>
      <xdr:spPr bwMode="auto">
        <a:xfrm>
          <a:off x="3848100" y="571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3</xdr:row>
      <xdr:rowOff>76200</xdr:rowOff>
    </xdr:from>
    <xdr:to>
      <xdr:col>9</xdr:col>
      <xdr:colOff>0</xdr:colOff>
      <xdr:row>3</xdr:row>
      <xdr:rowOff>76200</xdr:rowOff>
    </xdr:to>
    <xdr:sp macro="" textlink="">
      <xdr:nvSpPr>
        <xdr:cNvPr id="6162" name="Line 18"/>
        <xdr:cNvSpPr>
          <a:spLocks noChangeShapeType="1"/>
        </xdr:cNvSpPr>
      </xdr:nvSpPr>
      <xdr:spPr bwMode="auto">
        <a:xfrm>
          <a:off x="2628900" y="647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3</xdr:row>
      <xdr:rowOff>76200</xdr:rowOff>
    </xdr:from>
    <xdr:to>
      <xdr:col>7</xdr:col>
      <xdr:colOff>0</xdr:colOff>
      <xdr:row>8</xdr:row>
      <xdr:rowOff>76200</xdr:rowOff>
    </xdr:to>
    <xdr:sp macro="" textlink="">
      <xdr:nvSpPr>
        <xdr:cNvPr id="6163" name="Line 19"/>
        <xdr:cNvSpPr>
          <a:spLocks noChangeShapeType="1"/>
        </xdr:cNvSpPr>
      </xdr:nvSpPr>
      <xdr:spPr bwMode="auto">
        <a:xfrm flipV="1">
          <a:off x="2381250" y="647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0</xdr:colOff>
      <xdr:row>8</xdr:row>
      <xdr:rowOff>152400</xdr:rowOff>
    </xdr:to>
    <xdr:sp macro="" textlink="">
      <xdr:nvSpPr>
        <xdr:cNvPr id="6164" name="Line 20"/>
        <xdr:cNvSpPr>
          <a:spLocks noChangeShapeType="1"/>
        </xdr:cNvSpPr>
      </xdr:nvSpPr>
      <xdr:spPr bwMode="auto">
        <a:xfrm>
          <a:off x="3848100" y="1524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6165" name="Line 21"/>
        <xdr:cNvSpPr>
          <a:spLocks noChangeShapeType="1"/>
        </xdr:cNvSpPr>
      </xdr:nvSpPr>
      <xdr:spPr bwMode="auto">
        <a:xfrm>
          <a:off x="2628900" y="1600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8</xdr:row>
      <xdr:rowOff>76200</xdr:rowOff>
    </xdr:from>
    <xdr:to>
      <xdr:col>7</xdr:col>
      <xdr:colOff>0</xdr:colOff>
      <xdr:row>8</xdr:row>
      <xdr:rowOff>76200</xdr:rowOff>
    </xdr:to>
    <xdr:sp macro="" textlink="">
      <xdr:nvSpPr>
        <xdr:cNvPr id="6166" name="Line 22"/>
        <xdr:cNvSpPr>
          <a:spLocks noChangeShapeType="1"/>
        </xdr:cNvSpPr>
      </xdr:nvSpPr>
      <xdr:spPr bwMode="auto">
        <a:xfrm>
          <a:off x="2381250" y="1600200"/>
          <a:ext cx="24765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0</xdr:colOff>
      <xdr:row>13</xdr:row>
      <xdr:rowOff>152400</xdr:rowOff>
    </xdr:to>
    <xdr:sp macro="" textlink="">
      <xdr:nvSpPr>
        <xdr:cNvPr id="6167" name="Line 23"/>
        <xdr:cNvSpPr>
          <a:spLocks noChangeShapeType="1"/>
        </xdr:cNvSpPr>
      </xdr:nvSpPr>
      <xdr:spPr bwMode="auto">
        <a:xfrm>
          <a:off x="3848100" y="2476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6168" name="Line 24"/>
        <xdr:cNvSpPr>
          <a:spLocks noChangeShapeType="1"/>
        </xdr:cNvSpPr>
      </xdr:nvSpPr>
      <xdr:spPr bwMode="auto">
        <a:xfrm>
          <a:off x="2628900" y="2552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8</xdr:row>
      <xdr:rowOff>76200</xdr:rowOff>
    </xdr:from>
    <xdr:to>
      <xdr:col>7</xdr:col>
      <xdr:colOff>0</xdr:colOff>
      <xdr:row>13</xdr:row>
      <xdr:rowOff>76200</xdr:rowOff>
    </xdr:to>
    <xdr:sp macro="" textlink="">
      <xdr:nvSpPr>
        <xdr:cNvPr id="6169" name="Line 25"/>
        <xdr:cNvSpPr>
          <a:spLocks noChangeShapeType="1"/>
        </xdr:cNvSpPr>
      </xdr:nvSpPr>
      <xdr:spPr bwMode="auto">
        <a:xfrm>
          <a:off x="2381250" y="1600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0</xdr:colOff>
      <xdr:row>13</xdr:row>
      <xdr:rowOff>152400</xdr:rowOff>
    </xdr:to>
    <xdr:sp macro="" textlink="">
      <xdr:nvSpPr>
        <xdr:cNvPr id="6170" name="Rectangle 26"/>
        <xdr:cNvSpPr>
          <a:spLocks noChangeArrowheads="1"/>
        </xdr:cNvSpPr>
      </xdr:nvSpPr>
      <xdr:spPr bwMode="auto">
        <a:xfrm>
          <a:off x="609600" y="24765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13</xdr:row>
      <xdr:rowOff>76200</xdr:rowOff>
    </xdr:from>
    <xdr:to>
      <xdr:col>1</xdr:col>
      <xdr:colOff>0</xdr:colOff>
      <xdr:row>13</xdr:row>
      <xdr:rowOff>76200</xdr:rowOff>
    </xdr:to>
    <xdr:sp macro="" textlink="">
      <xdr:nvSpPr>
        <xdr:cNvPr id="6171" name="Line 27"/>
        <xdr:cNvSpPr>
          <a:spLocks noChangeShapeType="1"/>
        </xdr:cNvSpPr>
      </xdr:nvSpPr>
      <xdr:spPr bwMode="auto">
        <a:xfrm>
          <a:off x="0" y="25527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0</xdr:colOff>
      <xdr:row>6</xdr:row>
      <xdr:rowOff>152400</xdr:rowOff>
    </xdr:to>
    <xdr:sp macro="" textlink="">
      <xdr:nvSpPr>
        <xdr:cNvPr id="7194" name="Oval 26"/>
        <xdr:cNvSpPr>
          <a:spLocks noChangeArrowheads="1"/>
        </xdr:cNvSpPr>
      </xdr:nvSpPr>
      <xdr:spPr bwMode="auto">
        <a:xfrm>
          <a:off x="2228850" y="11620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6</xdr:row>
      <xdr:rowOff>76200</xdr:rowOff>
    </xdr:from>
    <xdr:to>
      <xdr:col>5</xdr:col>
      <xdr:colOff>0</xdr:colOff>
      <xdr:row>6</xdr:row>
      <xdr:rowOff>76200</xdr:rowOff>
    </xdr:to>
    <xdr:sp macro="" textlink="">
      <xdr:nvSpPr>
        <xdr:cNvPr id="7195" name="Line 27"/>
        <xdr:cNvSpPr>
          <a:spLocks noChangeShapeType="1"/>
        </xdr:cNvSpPr>
      </xdr:nvSpPr>
      <xdr:spPr bwMode="auto">
        <a:xfrm>
          <a:off x="1009650" y="1238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6</xdr:row>
      <xdr:rowOff>76200</xdr:rowOff>
    </xdr:from>
    <xdr:to>
      <xdr:col>3</xdr:col>
      <xdr:colOff>0</xdr:colOff>
      <xdr:row>11</xdr:row>
      <xdr:rowOff>76200</xdr:rowOff>
    </xdr:to>
    <xdr:sp macro="" textlink="">
      <xdr:nvSpPr>
        <xdr:cNvPr id="7196" name="Line 28"/>
        <xdr:cNvSpPr>
          <a:spLocks noChangeShapeType="1"/>
        </xdr:cNvSpPr>
      </xdr:nvSpPr>
      <xdr:spPr bwMode="auto">
        <a:xfrm flipV="1">
          <a:off x="762000" y="123825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0</xdr:colOff>
      <xdr:row>16</xdr:row>
      <xdr:rowOff>152400</xdr:rowOff>
    </xdr:to>
    <xdr:sp macro="" textlink="">
      <xdr:nvSpPr>
        <xdr:cNvPr id="7197" name="Oval 29"/>
        <xdr:cNvSpPr>
          <a:spLocks noChangeArrowheads="1"/>
        </xdr:cNvSpPr>
      </xdr:nvSpPr>
      <xdr:spPr bwMode="auto">
        <a:xfrm>
          <a:off x="2228850" y="30670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16</xdr:row>
      <xdr:rowOff>76200</xdr:rowOff>
    </xdr:from>
    <xdr:to>
      <xdr:col>5</xdr:col>
      <xdr:colOff>0</xdr:colOff>
      <xdr:row>16</xdr:row>
      <xdr:rowOff>76200</xdr:rowOff>
    </xdr:to>
    <xdr:sp macro="" textlink="">
      <xdr:nvSpPr>
        <xdr:cNvPr id="7198" name="Line 30"/>
        <xdr:cNvSpPr>
          <a:spLocks noChangeShapeType="1"/>
        </xdr:cNvSpPr>
      </xdr:nvSpPr>
      <xdr:spPr bwMode="auto">
        <a:xfrm>
          <a:off x="1009650" y="3143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11</xdr:row>
      <xdr:rowOff>76200</xdr:rowOff>
    </xdr:from>
    <xdr:to>
      <xdr:col>3</xdr:col>
      <xdr:colOff>0</xdr:colOff>
      <xdr:row>16</xdr:row>
      <xdr:rowOff>76200</xdr:rowOff>
    </xdr:to>
    <xdr:sp macro="" textlink="">
      <xdr:nvSpPr>
        <xdr:cNvPr id="7199" name="Line 31"/>
        <xdr:cNvSpPr>
          <a:spLocks noChangeShapeType="1"/>
        </xdr:cNvSpPr>
      </xdr:nvSpPr>
      <xdr:spPr bwMode="auto">
        <a:xfrm>
          <a:off x="762000" y="219075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0</xdr:colOff>
      <xdr:row>4</xdr:row>
      <xdr:rowOff>152400</xdr:rowOff>
    </xdr:to>
    <xdr:sp macro="" textlink="">
      <xdr:nvSpPr>
        <xdr:cNvPr id="7200" name="Line 32"/>
        <xdr:cNvSpPr>
          <a:spLocks noChangeShapeType="1"/>
        </xdr:cNvSpPr>
      </xdr:nvSpPr>
      <xdr:spPr bwMode="auto">
        <a:xfrm>
          <a:off x="3848100" y="7810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4</xdr:row>
      <xdr:rowOff>76200</xdr:rowOff>
    </xdr:from>
    <xdr:to>
      <xdr:col>9</xdr:col>
      <xdr:colOff>0</xdr:colOff>
      <xdr:row>4</xdr:row>
      <xdr:rowOff>76200</xdr:rowOff>
    </xdr:to>
    <xdr:sp macro="" textlink="">
      <xdr:nvSpPr>
        <xdr:cNvPr id="7201" name="Line 33"/>
        <xdr:cNvSpPr>
          <a:spLocks noChangeShapeType="1"/>
        </xdr:cNvSpPr>
      </xdr:nvSpPr>
      <xdr:spPr bwMode="auto">
        <a:xfrm>
          <a:off x="2628900" y="857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4</xdr:row>
      <xdr:rowOff>76200</xdr:rowOff>
    </xdr:from>
    <xdr:to>
      <xdr:col>7</xdr:col>
      <xdr:colOff>0</xdr:colOff>
      <xdr:row>6</xdr:row>
      <xdr:rowOff>76200</xdr:rowOff>
    </xdr:to>
    <xdr:sp macro="" textlink="">
      <xdr:nvSpPr>
        <xdr:cNvPr id="7202" name="Line 34"/>
        <xdr:cNvSpPr>
          <a:spLocks noChangeShapeType="1"/>
        </xdr:cNvSpPr>
      </xdr:nvSpPr>
      <xdr:spPr bwMode="auto">
        <a:xfrm flipV="1">
          <a:off x="2381250" y="85725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9</xdr:row>
      <xdr:rowOff>0</xdr:rowOff>
    </xdr:from>
    <xdr:to>
      <xdr:col>9</xdr:col>
      <xdr:colOff>0</xdr:colOff>
      <xdr:row>9</xdr:row>
      <xdr:rowOff>152400</xdr:rowOff>
    </xdr:to>
    <xdr:sp macro="" textlink="">
      <xdr:nvSpPr>
        <xdr:cNvPr id="7203" name="Line 35"/>
        <xdr:cNvSpPr>
          <a:spLocks noChangeShapeType="1"/>
        </xdr:cNvSpPr>
      </xdr:nvSpPr>
      <xdr:spPr bwMode="auto">
        <a:xfrm>
          <a:off x="3848100" y="17335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9</xdr:row>
      <xdr:rowOff>76200</xdr:rowOff>
    </xdr:from>
    <xdr:to>
      <xdr:col>9</xdr:col>
      <xdr:colOff>0</xdr:colOff>
      <xdr:row>9</xdr:row>
      <xdr:rowOff>76200</xdr:rowOff>
    </xdr:to>
    <xdr:sp macro="" textlink="">
      <xdr:nvSpPr>
        <xdr:cNvPr id="7204" name="Line 36"/>
        <xdr:cNvSpPr>
          <a:spLocks noChangeShapeType="1"/>
        </xdr:cNvSpPr>
      </xdr:nvSpPr>
      <xdr:spPr bwMode="auto">
        <a:xfrm>
          <a:off x="2628900" y="1809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6</xdr:row>
      <xdr:rowOff>76200</xdr:rowOff>
    </xdr:from>
    <xdr:to>
      <xdr:col>7</xdr:col>
      <xdr:colOff>0</xdr:colOff>
      <xdr:row>9</xdr:row>
      <xdr:rowOff>76200</xdr:rowOff>
    </xdr:to>
    <xdr:sp macro="" textlink="">
      <xdr:nvSpPr>
        <xdr:cNvPr id="7205" name="Line 37"/>
        <xdr:cNvSpPr>
          <a:spLocks noChangeShapeType="1"/>
        </xdr:cNvSpPr>
      </xdr:nvSpPr>
      <xdr:spPr bwMode="auto">
        <a:xfrm>
          <a:off x="2381250" y="123825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0</xdr:colOff>
      <xdr:row>14</xdr:row>
      <xdr:rowOff>152400</xdr:rowOff>
    </xdr:to>
    <xdr:sp macro="" textlink="">
      <xdr:nvSpPr>
        <xdr:cNvPr id="7206" name="Line 38"/>
        <xdr:cNvSpPr>
          <a:spLocks noChangeShapeType="1"/>
        </xdr:cNvSpPr>
      </xdr:nvSpPr>
      <xdr:spPr bwMode="auto">
        <a:xfrm>
          <a:off x="3848100" y="26860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14</xdr:row>
      <xdr:rowOff>76200</xdr:rowOff>
    </xdr:from>
    <xdr:to>
      <xdr:col>9</xdr:col>
      <xdr:colOff>0</xdr:colOff>
      <xdr:row>14</xdr:row>
      <xdr:rowOff>76200</xdr:rowOff>
    </xdr:to>
    <xdr:sp macro="" textlink="">
      <xdr:nvSpPr>
        <xdr:cNvPr id="7207" name="Line 39"/>
        <xdr:cNvSpPr>
          <a:spLocks noChangeShapeType="1"/>
        </xdr:cNvSpPr>
      </xdr:nvSpPr>
      <xdr:spPr bwMode="auto">
        <a:xfrm>
          <a:off x="2628900" y="2762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14</xdr:row>
      <xdr:rowOff>76200</xdr:rowOff>
    </xdr:from>
    <xdr:to>
      <xdr:col>7</xdr:col>
      <xdr:colOff>0</xdr:colOff>
      <xdr:row>16</xdr:row>
      <xdr:rowOff>76200</xdr:rowOff>
    </xdr:to>
    <xdr:sp macro="" textlink="">
      <xdr:nvSpPr>
        <xdr:cNvPr id="7208" name="Line 40"/>
        <xdr:cNvSpPr>
          <a:spLocks noChangeShapeType="1"/>
        </xdr:cNvSpPr>
      </xdr:nvSpPr>
      <xdr:spPr bwMode="auto">
        <a:xfrm flipV="1">
          <a:off x="2381250" y="276225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0</xdr:colOff>
      <xdr:row>19</xdr:row>
      <xdr:rowOff>152400</xdr:rowOff>
    </xdr:to>
    <xdr:sp macro="" textlink="">
      <xdr:nvSpPr>
        <xdr:cNvPr id="7209" name="Line 41"/>
        <xdr:cNvSpPr>
          <a:spLocks noChangeShapeType="1"/>
        </xdr:cNvSpPr>
      </xdr:nvSpPr>
      <xdr:spPr bwMode="auto">
        <a:xfrm>
          <a:off x="3848100" y="36385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19</xdr:row>
      <xdr:rowOff>76200</xdr:rowOff>
    </xdr:from>
    <xdr:to>
      <xdr:col>9</xdr:col>
      <xdr:colOff>0</xdr:colOff>
      <xdr:row>19</xdr:row>
      <xdr:rowOff>76200</xdr:rowOff>
    </xdr:to>
    <xdr:sp macro="" textlink="">
      <xdr:nvSpPr>
        <xdr:cNvPr id="7210" name="Line 42"/>
        <xdr:cNvSpPr>
          <a:spLocks noChangeShapeType="1"/>
        </xdr:cNvSpPr>
      </xdr:nvSpPr>
      <xdr:spPr bwMode="auto">
        <a:xfrm>
          <a:off x="2628900" y="3714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16</xdr:row>
      <xdr:rowOff>76200</xdr:rowOff>
    </xdr:from>
    <xdr:to>
      <xdr:col>7</xdr:col>
      <xdr:colOff>0</xdr:colOff>
      <xdr:row>19</xdr:row>
      <xdr:rowOff>76200</xdr:rowOff>
    </xdr:to>
    <xdr:sp macro="" textlink="">
      <xdr:nvSpPr>
        <xdr:cNvPr id="7211" name="Line 43"/>
        <xdr:cNvSpPr>
          <a:spLocks noChangeShapeType="1"/>
        </xdr:cNvSpPr>
      </xdr:nvSpPr>
      <xdr:spPr bwMode="auto">
        <a:xfrm>
          <a:off x="2381250" y="314325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152400</xdr:rowOff>
    </xdr:to>
    <xdr:sp macro="" textlink="">
      <xdr:nvSpPr>
        <xdr:cNvPr id="7212" name="Rectangle 44"/>
        <xdr:cNvSpPr>
          <a:spLocks noChangeArrowheads="1"/>
        </xdr:cNvSpPr>
      </xdr:nvSpPr>
      <xdr:spPr bwMode="auto">
        <a:xfrm>
          <a:off x="609600" y="211455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11</xdr:row>
      <xdr:rowOff>76200</xdr:rowOff>
    </xdr:from>
    <xdr:to>
      <xdr:col>1</xdr:col>
      <xdr:colOff>0</xdr:colOff>
      <xdr:row>11</xdr:row>
      <xdr:rowOff>76200</xdr:rowOff>
    </xdr:to>
    <xdr:sp macro="" textlink="">
      <xdr:nvSpPr>
        <xdr:cNvPr id="7213" name="Line 45"/>
        <xdr:cNvSpPr>
          <a:spLocks noChangeShapeType="1"/>
        </xdr:cNvSpPr>
      </xdr:nvSpPr>
      <xdr:spPr bwMode="auto">
        <a:xfrm>
          <a:off x="0" y="219075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0</xdr:colOff>
      <xdr:row>5</xdr:row>
      <xdr:rowOff>152400</xdr:rowOff>
    </xdr:to>
    <xdr:sp macro="" textlink="">
      <xdr:nvSpPr>
        <xdr:cNvPr id="8" name="Line 32"/>
        <xdr:cNvSpPr>
          <a:spLocks noChangeShapeType="1"/>
        </xdr:cNvSpPr>
      </xdr:nvSpPr>
      <xdr:spPr bwMode="auto">
        <a:xfrm>
          <a:off x="4219575" y="7239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0</xdr:colOff>
      <xdr:row>10</xdr:row>
      <xdr:rowOff>152400</xdr:rowOff>
    </xdr:to>
    <xdr:sp macro="" textlink="">
      <xdr:nvSpPr>
        <xdr:cNvPr id="11" name="Line 35"/>
        <xdr:cNvSpPr>
          <a:spLocks noChangeShapeType="1"/>
        </xdr:cNvSpPr>
      </xdr:nvSpPr>
      <xdr:spPr bwMode="auto">
        <a:xfrm>
          <a:off x="4219575" y="1628775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0</xdr:colOff>
      <xdr:row>15</xdr:row>
      <xdr:rowOff>152400</xdr:rowOff>
    </xdr:to>
    <xdr:sp macro="" textlink="">
      <xdr:nvSpPr>
        <xdr:cNvPr id="14" name="Line 38"/>
        <xdr:cNvSpPr>
          <a:spLocks noChangeShapeType="1"/>
        </xdr:cNvSpPr>
      </xdr:nvSpPr>
      <xdr:spPr bwMode="auto">
        <a:xfrm>
          <a:off x="4219575" y="25336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0</xdr:colOff>
      <xdr:row>17</xdr:row>
      <xdr:rowOff>152400</xdr:rowOff>
    </xdr:to>
    <xdr:sp macro="" textlink="">
      <xdr:nvSpPr>
        <xdr:cNvPr id="17" name="Line 41"/>
        <xdr:cNvSpPr>
          <a:spLocks noChangeShapeType="1"/>
        </xdr:cNvSpPr>
      </xdr:nvSpPr>
      <xdr:spPr bwMode="auto">
        <a:xfrm>
          <a:off x="4219575" y="3438525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</xdr:col>
      <xdr:colOff>95250</xdr:colOff>
      <xdr:row>14</xdr:row>
      <xdr:rowOff>152400</xdr:rowOff>
    </xdr:from>
    <xdr:to>
      <xdr:col>5</xdr:col>
      <xdr:colOff>419100</xdr:colOff>
      <xdr:row>29</xdr:row>
      <xdr:rowOff>142875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7</xdr:col>
      <xdr:colOff>0</xdr:colOff>
      <xdr:row>5</xdr:row>
      <xdr:rowOff>152400</xdr:rowOff>
    </xdr:to>
    <xdr:sp macro="" textlink="">
      <xdr:nvSpPr>
        <xdr:cNvPr id="20515" name="Rectangle 35"/>
        <xdr:cNvSpPr>
          <a:spLocks noChangeArrowheads="1"/>
        </xdr:cNvSpPr>
      </xdr:nvSpPr>
      <xdr:spPr bwMode="auto">
        <a:xfrm>
          <a:off x="2838450" y="9525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4</xdr:col>
      <xdr:colOff>0</xdr:colOff>
      <xdr:row>5</xdr:row>
      <xdr:rowOff>76200</xdr:rowOff>
    </xdr:from>
    <xdr:to>
      <xdr:col>6</xdr:col>
      <xdr:colOff>0</xdr:colOff>
      <xdr:row>5</xdr:row>
      <xdr:rowOff>76200</xdr:rowOff>
    </xdr:to>
    <xdr:sp macro="" textlink="">
      <xdr:nvSpPr>
        <xdr:cNvPr id="20516" name="Line 36"/>
        <xdr:cNvSpPr>
          <a:spLocks noChangeShapeType="1"/>
        </xdr:cNvSpPr>
      </xdr:nvSpPr>
      <xdr:spPr bwMode="auto">
        <a:xfrm>
          <a:off x="1619250" y="1028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5</xdr:row>
      <xdr:rowOff>76200</xdr:rowOff>
    </xdr:from>
    <xdr:to>
      <xdr:col>4</xdr:col>
      <xdr:colOff>0</xdr:colOff>
      <xdr:row>10</xdr:row>
      <xdr:rowOff>76200</xdr:rowOff>
    </xdr:to>
    <xdr:sp macro="" textlink="">
      <xdr:nvSpPr>
        <xdr:cNvPr id="20517" name="Line 37"/>
        <xdr:cNvSpPr>
          <a:spLocks noChangeShapeType="1"/>
        </xdr:cNvSpPr>
      </xdr:nvSpPr>
      <xdr:spPr bwMode="auto">
        <a:xfrm flipV="1">
          <a:off x="1371600" y="1028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0</xdr:colOff>
      <xdr:row>15</xdr:row>
      <xdr:rowOff>152400</xdr:rowOff>
    </xdr:to>
    <xdr:sp macro="" textlink="">
      <xdr:nvSpPr>
        <xdr:cNvPr id="20518" name="Rectangle 38"/>
        <xdr:cNvSpPr>
          <a:spLocks noChangeArrowheads="1"/>
        </xdr:cNvSpPr>
      </xdr:nvSpPr>
      <xdr:spPr bwMode="auto">
        <a:xfrm>
          <a:off x="2838450" y="28575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4</xdr:col>
      <xdr:colOff>0</xdr:colOff>
      <xdr:row>15</xdr:row>
      <xdr:rowOff>76200</xdr:rowOff>
    </xdr:from>
    <xdr:to>
      <xdr:col>6</xdr:col>
      <xdr:colOff>0</xdr:colOff>
      <xdr:row>15</xdr:row>
      <xdr:rowOff>76200</xdr:rowOff>
    </xdr:to>
    <xdr:sp macro="" textlink="">
      <xdr:nvSpPr>
        <xdr:cNvPr id="20519" name="Line 39"/>
        <xdr:cNvSpPr>
          <a:spLocks noChangeShapeType="1"/>
        </xdr:cNvSpPr>
      </xdr:nvSpPr>
      <xdr:spPr bwMode="auto">
        <a:xfrm>
          <a:off x="1619250" y="2933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4</xdr:col>
      <xdr:colOff>0</xdr:colOff>
      <xdr:row>15</xdr:row>
      <xdr:rowOff>76200</xdr:rowOff>
    </xdr:to>
    <xdr:sp macro="" textlink="">
      <xdr:nvSpPr>
        <xdr:cNvPr id="20520" name="Line 40"/>
        <xdr:cNvSpPr>
          <a:spLocks noChangeShapeType="1"/>
        </xdr:cNvSpPr>
      </xdr:nvSpPr>
      <xdr:spPr bwMode="auto">
        <a:xfrm>
          <a:off x="1371600" y="1981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0</xdr:colOff>
      <xdr:row>3</xdr:row>
      <xdr:rowOff>152400</xdr:rowOff>
    </xdr:to>
    <xdr:sp macro="" textlink="">
      <xdr:nvSpPr>
        <xdr:cNvPr id="20521" name="Line 41"/>
        <xdr:cNvSpPr>
          <a:spLocks noChangeShapeType="1"/>
        </xdr:cNvSpPr>
      </xdr:nvSpPr>
      <xdr:spPr bwMode="auto">
        <a:xfrm>
          <a:off x="4457700" y="571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3</xdr:row>
      <xdr:rowOff>76200</xdr:rowOff>
    </xdr:from>
    <xdr:to>
      <xdr:col>10</xdr:col>
      <xdr:colOff>0</xdr:colOff>
      <xdr:row>3</xdr:row>
      <xdr:rowOff>76200</xdr:rowOff>
    </xdr:to>
    <xdr:sp macro="" textlink="">
      <xdr:nvSpPr>
        <xdr:cNvPr id="20522" name="Line 42"/>
        <xdr:cNvSpPr>
          <a:spLocks noChangeShapeType="1"/>
        </xdr:cNvSpPr>
      </xdr:nvSpPr>
      <xdr:spPr bwMode="auto">
        <a:xfrm>
          <a:off x="3238500" y="647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3</xdr:row>
      <xdr:rowOff>76200</xdr:rowOff>
    </xdr:from>
    <xdr:to>
      <xdr:col>8</xdr:col>
      <xdr:colOff>0</xdr:colOff>
      <xdr:row>5</xdr:row>
      <xdr:rowOff>76200</xdr:rowOff>
    </xdr:to>
    <xdr:sp macro="" textlink="">
      <xdr:nvSpPr>
        <xdr:cNvPr id="20523" name="Line 43"/>
        <xdr:cNvSpPr>
          <a:spLocks noChangeShapeType="1"/>
        </xdr:cNvSpPr>
      </xdr:nvSpPr>
      <xdr:spPr bwMode="auto">
        <a:xfrm flipV="1">
          <a:off x="2990850" y="6477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0</xdr:colOff>
      <xdr:row>8</xdr:row>
      <xdr:rowOff>152400</xdr:rowOff>
    </xdr:to>
    <xdr:sp macro="" textlink="">
      <xdr:nvSpPr>
        <xdr:cNvPr id="20524" name="Line 44"/>
        <xdr:cNvSpPr>
          <a:spLocks noChangeShapeType="1"/>
        </xdr:cNvSpPr>
      </xdr:nvSpPr>
      <xdr:spPr bwMode="auto">
        <a:xfrm>
          <a:off x="4457700" y="1524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10</xdr:col>
      <xdr:colOff>0</xdr:colOff>
      <xdr:row>8</xdr:row>
      <xdr:rowOff>76200</xdr:rowOff>
    </xdr:to>
    <xdr:sp macro="" textlink="">
      <xdr:nvSpPr>
        <xdr:cNvPr id="20525" name="Line 45"/>
        <xdr:cNvSpPr>
          <a:spLocks noChangeShapeType="1"/>
        </xdr:cNvSpPr>
      </xdr:nvSpPr>
      <xdr:spPr bwMode="auto">
        <a:xfrm>
          <a:off x="3238500" y="1600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5</xdr:row>
      <xdr:rowOff>76200</xdr:rowOff>
    </xdr:from>
    <xdr:to>
      <xdr:col>8</xdr:col>
      <xdr:colOff>0</xdr:colOff>
      <xdr:row>8</xdr:row>
      <xdr:rowOff>76200</xdr:rowOff>
    </xdr:to>
    <xdr:sp macro="" textlink="">
      <xdr:nvSpPr>
        <xdr:cNvPr id="20526" name="Line 46"/>
        <xdr:cNvSpPr>
          <a:spLocks noChangeShapeType="1"/>
        </xdr:cNvSpPr>
      </xdr:nvSpPr>
      <xdr:spPr bwMode="auto">
        <a:xfrm>
          <a:off x="2990850" y="10287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13</xdr:row>
      <xdr:rowOff>0</xdr:rowOff>
    </xdr:from>
    <xdr:to>
      <xdr:col>10</xdr:col>
      <xdr:colOff>0</xdr:colOff>
      <xdr:row>13</xdr:row>
      <xdr:rowOff>152400</xdr:rowOff>
    </xdr:to>
    <xdr:sp macro="" textlink="">
      <xdr:nvSpPr>
        <xdr:cNvPr id="20527" name="Line 47"/>
        <xdr:cNvSpPr>
          <a:spLocks noChangeShapeType="1"/>
        </xdr:cNvSpPr>
      </xdr:nvSpPr>
      <xdr:spPr bwMode="auto">
        <a:xfrm>
          <a:off x="4457700" y="24765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13</xdr:row>
      <xdr:rowOff>76200</xdr:rowOff>
    </xdr:from>
    <xdr:to>
      <xdr:col>10</xdr:col>
      <xdr:colOff>0</xdr:colOff>
      <xdr:row>13</xdr:row>
      <xdr:rowOff>76200</xdr:rowOff>
    </xdr:to>
    <xdr:sp macro="" textlink="">
      <xdr:nvSpPr>
        <xdr:cNvPr id="20528" name="Line 48"/>
        <xdr:cNvSpPr>
          <a:spLocks noChangeShapeType="1"/>
        </xdr:cNvSpPr>
      </xdr:nvSpPr>
      <xdr:spPr bwMode="auto">
        <a:xfrm>
          <a:off x="3238500" y="2552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13</xdr:row>
      <xdr:rowOff>76200</xdr:rowOff>
    </xdr:from>
    <xdr:to>
      <xdr:col>8</xdr:col>
      <xdr:colOff>0</xdr:colOff>
      <xdr:row>15</xdr:row>
      <xdr:rowOff>76200</xdr:rowOff>
    </xdr:to>
    <xdr:sp macro="" textlink="">
      <xdr:nvSpPr>
        <xdr:cNvPr id="20529" name="Line 49"/>
        <xdr:cNvSpPr>
          <a:spLocks noChangeShapeType="1"/>
        </xdr:cNvSpPr>
      </xdr:nvSpPr>
      <xdr:spPr bwMode="auto">
        <a:xfrm flipV="1">
          <a:off x="2990850" y="25527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0</xdr:colOff>
      <xdr:row>18</xdr:row>
      <xdr:rowOff>152400</xdr:rowOff>
    </xdr:to>
    <xdr:sp macro="" textlink="">
      <xdr:nvSpPr>
        <xdr:cNvPr id="20530" name="Line 50"/>
        <xdr:cNvSpPr>
          <a:spLocks noChangeShapeType="1"/>
        </xdr:cNvSpPr>
      </xdr:nvSpPr>
      <xdr:spPr bwMode="auto">
        <a:xfrm>
          <a:off x="4457700" y="34290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8</xdr:col>
      <xdr:colOff>0</xdr:colOff>
      <xdr:row>18</xdr:row>
      <xdr:rowOff>76200</xdr:rowOff>
    </xdr:from>
    <xdr:to>
      <xdr:col>10</xdr:col>
      <xdr:colOff>0</xdr:colOff>
      <xdr:row>18</xdr:row>
      <xdr:rowOff>76200</xdr:rowOff>
    </xdr:to>
    <xdr:sp macro="" textlink="">
      <xdr:nvSpPr>
        <xdr:cNvPr id="20531" name="Line 51"/>
        <xdr:cNvSpPr>
          <a:spLocks noChangeShapeType="1"/>
        </xdr:cNvSpPr>
      </xdr:nvSpPr>
      <xdr:spPr bwMode="auto">
        <a:xfrm>
          <a:off x="3238500" y="3505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15</xdr:row>
      <xdr:rowOff>76200</xdr:rowOff>
    </xdr:from>
    <xdr:to>
      <xdr:col>8</xdr:col>
      <xdr:colOff>0</xdr:colOff>
      <xdr:row>18</xdr:row>
      <xdr:rowOff>76200</xdr:rowOff>
    </xdr:to>
    <xdr:sp macro="" textlink="">
      <xdr:nvSpPr>
        <xdr:cNvPr id="20532" name="Line 52"/>
        <xdr:cNvSpPr>
          <a:spLocks noChangeShapeType="1"/>
        </xdr:cNvSpPr>
      </xdr:nvSpPr>
      <xdr:spPr bwMode="auto">
        <a:xfrm>
          <a:off x="2990850" y="29337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0</xdr:colOff>
      <xdr:row>10</xdr:row>
      <xdr:rowOff>152400</xdr:rowOff>
    </xdr:to>
    <xdr:sp macro="" textlink="">
      <xdr:nvSpPr>
        <xdr:cNvPr id="20533" name="Oval 53"/>
        <xdr:cNvSpPr>
          <a:spLocks noChangeArrowheads="1"/>
        </xdr:cNvSpPr>
      </xdr:nvSpPr>
      <xdr:spPr bwMode="auto">
        <a:xfrm>
          <a:off x="1219200" y="1905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</xdr:col>
      <xdr:colOff>0</xdr:colOff>
      <xdr:row>10</xdr:row>
      <xdr:rowOff>76200</xdr:rowOff>
    </xdr:from>
    <xdr:to>
      <xdr:col>2</xdr:col>
      <xdr:colOff>0</xdr:colOff>
      <xdr:row>10</xdr:row>
      <xdr:rowOff>76200</xdr:rowOff>
    </xdr:to>
    <xdr:sp macro="" textlink="">
      <xdr:nvSpPr>
        <xdr:cNvPr id="20534" name="Line 54"/>
        <xdr:cNvSpPr>
          <a:spLocks noChangeShapeType="1"/>
        </xdr:cNvSpPr>
      </xdr:nvSpPr>
      <xdr:spPr bwMode="auto">
        <a:xfrm>
          <a:off x="609600" y="19812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6</xdr:col>
      <xdr:colOff>0</xdr:colOff>
      <xdr:row>21</xdr:row>
      <xdr:rowOff>152400</xdr:rowOff>
    </xdr:to>
    <xdr:sp macro="" textlink="">
      <xdr:nvSpPr>
        <xdr:cNvPr id="8358" name="Oval 166"/>
        <xdr:cNvSpPr>
          <a:spLocks noChangeArrowheads="1"/>
        </xdr:cNvSpPr>
      </xdr:nvSpPr>
      <xdr:spPr bwMode="auto">
        <a:xfrm>
          <a:off x="2228850" y="40195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21</xdr:row>
      <xdr:rowOff>76200</xdr:rowOff>
    </xdr:from>
    <xdr:to>
      <xdr:col>5</xdr:col>
      <xdr:colOff>0</xdr:colOff>
      <xdr:row>21</xdr:row>
      <xdr:rowOff>76200</xdr:rowOff>
    </xdr:to>
    <xdr:sp macro="" textlink="">
      <xdr:nvSpPr>
        <xdr:cNvPr id="8359" name="Line 167"/>
        <xdr:cNvSpPr>
          <a:spLocks noChangeShapeType="1"/>
        </xdr:cNvSpPr>
      </xdr:nvSpPr>
      <xdr:spPr bwMode="auto">
        <a:xfrm>
          <a:off x="1009650" y="4095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21</xdr:row>
      <xdr:rowOff>76200</xdr:rowOff>
    </xdr:from>
    <xdr:to>
      <xdr:col>3</xdr:col>
      <xdr:colOff>0</xdr:colOff>
      <xdr:row>36</xdr:row>
      <xdr:rowOff>76200</xdr:rowOff>
    </xdr:to>
    <xdr:sp macro="" textlink="">
      <xdr:nvSpPr>
        <xdr:cNvPr id="8360" name="Line 168"/>
        <xdr:cNvSpPr>
          <a:spLocks noChangeShapeType="1"/>
        </xdr:cNvSpPr>
      </xdr:nvSpPr>
      <xdr:spPr bwMode="auto">
        <a:xfrm flipV="1">
          <a:off x="762000" y="4095750"/>
          <a:ext cx="247650" cy="2857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0</xdr:colOff>
      <xdr:row>51</xdr:row>
      <xdr:rowOff>152400</xdr:rowOff>
    </xdr:to>
    <xdr:sp macro="" textlink="">
      <xdr:nvSpPr>
        <xdr:cNvPr id="8361" name="Rectangle 169"/>
        <xdr:cNvSpPr>
          <a:spLocks noChangeArrowheads="1"/>
        </xdr:cNvSpPr>
      </xdr:nvSpPr>
      <xdr:spPr bwMode="auto">
        <a:xfrm>
          <a:off x="2228850" y="973455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51</xdr:row>
      <xdr:rowOff>76200</xdr:rowOff>
    </xdr:from>
    <xdr:to>
      <xdr:col>5</xdr:col>
      <xdr:colOff>0</xdr:colOff>
      <xdr:row>51</xdr:row>
      <xdr:rowOff>76200</xdr:rowOff>
    </xdr:to>
    <xdr:sp macro="" textlink="">
      <xdr:nvSpPr>
        <xdr:cNvPr id="8362" name="Line 170"/>
        <xdr:cNvSpPr>
          <a:spLocks noChangeShapeType="1"/>
        </xdr:cNvSpPr>
      </xdr:nvSpPr>
      <xdr:spPr bwMode="auto">
        <a:xfrm>
          <a:off x="1009650" y="9810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36</xdr:row>
      <xdr:rowOff>76200</xdr:rowOff>
    </xdr:from>
    <xdr:to>
      <xdr:col>3</xdr:col>
      <xdr:colOff>0</xdr:colOff>
      <xdr:row>51</xdr:row>
      <xdr:rowOff>76200</xdr:rowOff>
    </xdr:to>
    <xdr:sp macro="" textlink="">
      <xdr:nvSpPr>
        <xdr:cNvPr id="8363" name="Line 171"/>
        <xdr:cNvSpPr>
          <a:spLocks noChangeShapeType="1"/>
        </xdr:cNvSpPr>
      </xdr:nvSpPr>
      <xdr:spPr bwMode="auto">
        <a:xfrm>
          <a:off x="762000" y="6953250"/>
          <a:ext cx="247650" cy="2857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11</xdr:row>
      <xdr:rowOff>0</xdr:rowOff>
    </xdr:from>
    <xdr:to>
      <xdr:col>10</xdr:col>
      <xdr:colOff>0</xdr:colOff>
      <xdr:row>11</xdr:row>
      <xdr:rowOff>152400</xdr:rowOff>
    </xdr:to>
    <xdr:sp macro="" textlink="">
      <xdr:nvSpPr>
        <xdr:cNvPr id="8364" name="Rectangle 172"/>
        <xdr:cNvSpPr>
          <a:spLocks noChangeArrowheads="1"/>
        </xdr:cNvSpPr>
      </xdr:nvSpPr>
      <xdr:spPr bwMode="auto">
        <a:xfrm>
          <a:off x="3848100" y="211455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11</xdr:row>
      <xdr:rowOff>76200</xdr:rowOff>
    </xdr:from>
    <xdr:to>
      <xdr:col>9</xdr:col>
      <xdr:colOff>0</xdr:colOff>
      <xdr:row>11</xdr:row>
      <xdr:rowOff>76200</xdr:rowOff>
    </xdr:to>
    <xdr:sp macro="" textlink="">
      <xdr:nvSpPr>
        <xdr:cNvPr id="8365" name="Line 173"/>
        <xdr:cNvSpPr>
          <a:spLocks noChangeShapeType="1"/>
        </xdr:cNvSpPr>
      </xdr:nvSpPr>
      <xdr:spPr bwMode="auto">
        <a:xfrm>
          <a:off x="2628900" y="2190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11</xdr:row>
      <xdr:rowOff>76200</xdr:rowOff>
    </xdr:from>
    <xdr:to>
      <xdr:col>7</xdr:col>
      <xdr:colOff>0</xdr:colOff>
      <xdr:row>21</xdr:row>
      <xdr:rowOff>76200</xdr:rowOff>
    </xdr:to>
    <xdr:sp macro="" textlink="">
      <xdr:nvSpPr>
        <xdr:cNvPr id="8366" name="Line 174"/>
        <xdr:cNvSpPr>
          <a:spLocks noChangeShapeType="1"/>
        </xdr:cNvSpPr>
      </xdr:nvSpPr>
      <xdr:spPr bwMode="auto">
        <a:xfrm flipV="1">
          <a:off x="2381250" y="219075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10</xdr:col>
      <xdr:colOff>0</xdr:colOff>
      <xdr:row>31</xdr:row>
      <xdr:rowOff>152400</xdr:rowOff>
    </xdr:to>
    <xdr:sp macro="" textlink="">
      <xdr:nvSpPr>
        <xdr:cNvPr id="8367" name="Rectangle 175"/>
        <xdr:cNvSpPr>
          <a:spLocks noChangeArrowheads="1"/>
        </xdr:cNvSpPr>
      </xdr:nvSpPr>
      <xdr:spPr bwMode="auto">
        <a:xfrm>
          <a:off x="3848100" y="592455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31</xdr:row>
      <xdr:rowOff>76200</xdr:rowOff>
    </xdr:from>
    <xdr:to>
      <xdr:col>9</xdr:col>
      <xdr:colOff>0</xdr:colOff>
      <xdr:row>31</xdr:row>
      <xdr:rowOff>76200</xdr:rowOff>
    </xdr:to>
    <xdr:sp macro="" textlink="">
      <xdr:nvSpPr>
        <xdr:cNvPr id="8368" name="Line 176"/>
        <xdr:cNvSpPr>
          <a:spLocks noChangeShapeType="1"/>
        </xdr:cNvSpPr>
      </xdr:nvSpPr>
      <xdr:spPr bwMode="auto">
        <a:xfrm>
          <a:off x="2628900" y="6000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21</xdr:row>
      <xdr:rowOff>76200</xdr:rowOff>
    </xdr:from>
    <xdr:to>
      <xdr:col>7</xdr:col>
      <xdr:colOff>0</xdr:colOff>
      <xdr:row>31</xdr:row>
      <xdr:rowOff>76200</xdr:rowOff>
    </xdr:to>
    <xdr:sp macro="" textlink="">
      <xdr:nvSpPr>
        <xdr:cNvPr id="8369" name="Line 177"/>
        <xdr:cNvSpPr>
          <a:spLocks noChangeShapeType="1"/>
        </xdr:cNvSpPr>
      </xdr:nvSpPr>
      <xdr:spPr bwMode="auto">
        <a:xfrm>
          <a:off x="2381250" y="4095750"/>
          <a:ext cx="247650" cy="1905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14</xdr:col>
      <xdr:colOff>0</xdr:colOff>
      <xdr:row>6</xdr:row>
      <xdr:rowOff>152400</xdr:rowOff>
    </xdr:to>
    <xdr:sp macro="" textlink="">
      <xdr:nvSpPr>
        <xdr:cNvPr id="8370" name="Oval 178"/>
        <xdr:cNvSpPr>
          <a:spLocks noChangeArrowheads="1"/>
        </xdr:cNvSpPr>
      </xdr:nvSpPr>
      <xdr:spPr bwMode="auto">
        <a:xfrm>
          <a:off x="5467350" y="11620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6</xdr:row>
      <xdr:rowOff>76200</xdr:rowOff>
    </xdr:from>
    <xdr:to>
      <xdr:col>13</xdr:col>
      <xdr:colOff>0</xdr:colOff>
      <xdr:row>6</xdr:row>
      <xdr:rowOff>76200</xdr:rowOff>
    </xdr:to>
    <xdr:sp macro="" textlink="">
      <xdr:nvSpPr>
        <xdr:cNvPr id="8371" name="Line 179"/>
        <xdr:cNvSpPr>
          <a:spLocks noChangeShapeType="1"/>
        </xdr:cNvSpPr>
      </xdr:nvSpPr>
      <xdr:spPr bwMode="auto">
        <a:xfrm>
          <a:off x="4248150" y="1238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6</xdr:row>
      <xdr:rowOff>76200</xdr:rowOff>
    </xdr:from>
    <xdr:to>
      <xdr:col>11</xdr:col>
      <xdr:colOff>0</xdr:colOff>
      <xdr:row>11</xdr:row>
      <xdr:rowOff>76200</xdr:rowOff>
    </xdr:to>
    <xdr:sp macro="" textlink="">
      <xdr:nvSpPr>
        <xdr:cNvPr id="8372" name="Line 180"/>
        <xdr:cNvSpPr>
          <a:spLocks noChangeShapeType="1"/>
        </xdr:cNvSpPr>
      </xdr:nvSpPr>
      <xdr:spPr bwMode="auto">
        <a:xfrm flipV="1">
          <a:off x="4000500" y="123825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14</xdr:col>
      <xdr:colOff>0</xdr:colOff>
      <xdr:row>16</xdr:row>
      <xdr:rowOff>152400</xdr:rowOff>
    </xdr:to>
    <xdr:sp macro="" textlink="">
      <xdr:nvSpPr>
        <xdr:cNvPr id="8373" name="Oval 181"/>
        <xdr:cNvSpPr>
          <a:spLocks noChangeArrowheads="1"/>
        </xdr:cNvSpPr>
      </xdr:nvSpPr>
      <xdr:spPr bwMode="auto">
        <a:xfrm>
          <a:off x="5467350" y="30670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16</xdr:row>
      <xdr:rowOff>76200</xdr:rowOff>
    </xdr:from>
    <xdr:to>
      <xdr:col>13</xdr:col>
      <xdr:colOff>0</xdr:colOff>
      <xdr:row>16</xdr:row>
      <xdr:rowOff>76200</xdr:rowOff>
    </xdr:to>
    <xdr:sp macro="" textlink="">
      <xdr:nvSpPr>
        <xdr:cNvPr id="8374" name="Line 182"/>
        <xdr:cNvSpPr>
          <a:spLocks noChangeShapeType="1"/>
        </xdr:cNvSpPr>
      </xdr:nvSpPr>
      <xdr:spPr bwMode="auto">
        <a:xfrm>
          <a:off x="4248150" y="3143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11</xdr:row>
      <xdr:rowOff>76200</xdr:rowOff>
    </xdr:from>
    <xdr:to>
      <xdr:col>11</xdr:col>
      <xdr:colOff>0</xdr:colOff>
      <xdr:row>16</xdr:row>
      <xdr:rowOff>76200</xdr:rowOff>
    </xdr:to>
    <xdr:sp macro="" textlink="">
      <xdr:nvSpPr>
        <xdr:cNvPr id="8375" name="Line 183"/>
        <xdr:cNvSpPr>
          <a:spLocks noChangeShapeType="1"/>
        </xdr:cNvSpPr>
      </xdr:nvSpPr>
      <xdr:spPr bwMode="auto">
        <a:xfrm>
          <a:off x="4000500" y="219075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0</xdr:colOff>
      <xdr:row>4</xdr:row>
      <xdr:rowOff>152400</xdr:rowOff>
    </xdr:to>
    <xdr:sp macro="" textlink="">
      <xdr:nvSpPr>
        <xdr:cNvPr id="8376" name="Line 184"/>
        <xdr:cNvSpPr>
          <a:spLocks noChangeShapeType="1"/>
        </xdr:cNvSpPr>
      </xdr:nvSpPr>
      <xdr:spPr bwMode="auto">
        <a:xfrm>
          <a:off x="7086600" y="7810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4</xdr:row>
      <xdr:rowOff>76200</xdr:rowOff>
    </xdr:from>
    <xdr:to>
      <xdr:col>17</xdr:col>
      <xdr:colOff>0</xdr:colOff>
      <xdr:row>4</xdr:row>
      <xdr:rowOff>76200</xdr:rowOff>
    </xdr:to>
    <xdr:sp macro="" textlink="">
      <xdr:nvSpPr>
        <xdr:cNvPr id="8377" name="Line 185"/>
        <xdr:cNvSpPr>
          <a:spLocks noChangeShapeType="1"/>
        </xdr:cNvSpPr>
      </xdr:nvSpPr>
      <xdr:spPr bwMode="auto">
        <a:xfrm>
          <a:off x="5867400" y="857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4</xdr:row>
      <xdr:rowOff>76200</xdr:rowOff>
    </xdr:from>
    <xdr:to>
      <xdr:col>15</xdr:col>
      <xdr:colOff>0</xdr:colOff>
      <xdr:row>6</xdr:row>
      <xdr:rowOff>76200</xdr:rowOff>
    </xdr:to>
    <xdr:sp macro="" textlink="">
      <xdr:nvSpPr>
        <xdr:cNvPr id="8378" name="Line 186"/>
        <xdr:cNvSpPr>
          <a:spLocks noChangeShapeType="1"/>
        </xdr:cNvSpPr>
      </xdr:nvSpPr>
      <xdr:spPr bwMode="auto">
        <a:xfrm flipV="1">
          <a:off x="5619750" y="85725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0</xdr:colOff>
      <xdr:row>9</xdr:row>
      <xdr:rowOff>152400</xdr:rowOff>
    </xdr:to>
    <xdr:sp macro="" textlink="">
      <xdr:nvSpPr>
        <xdr:cNvPr id="8379" name="Line 187"/>
        <xdr:cNvSpPr>
          <a:spLocks noChangeShapeType="1"/>
        </xdr:cNvSpPr>
      </xdr:nvSpPr>
      <xdr:spPr bwMode="auto">
        <a:xfrm>
          <a:off x="7086600" y="17335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9</xdr:row>
      <xdr:rowOff>76200</xdr:rowOff>
    </xdr:from>
    <xdr:to>
      <xdr:col>17</xdr:col>
      <xdr:colOff>0</xdr:colOff>
      <xdr:row>9</xdr:row>
      <xdr:rowOff>76200</xdr:rowOff>
    </xdr:to>
    <xdr:sp macro="" textlink="">
      <xdr:nvSpPr>
        <xdr:cNvPr id="8380" name="Line 188"/>
        <xdr:cNvSpPr>
          <a:spLocks noChangeShapeType="1"/>
        </xdr:cNvSpPr>
      </xdr:nvSpPr>
      <xdr:spPr bwMode="auto">
        <a:xfrm>
          <a:off x="5867400" y="1809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6</xdr:row>
      <xdr:rowOff>76200</xdr:rowOff>
    </xdr:from>
    <xdr:to>
      <xdr:col>15</xdr:col>
      <xdr:colOff>0</xdr:colOff>
      <xdr:row>9</xdr:row>
      <xdr:rowOff>76200</xdr:rowOff>
    </xdr:to>
    <xdr:sp macro="" textlink="">
      <xdr:nvSpPr>
        <xdr:cNvPr id="8381" name="Line 189"/>
        <xdr:cNvSpPr>
          <a:spLocks noChangeShapeType="1"/>
        </xdr:cNvSpPr>
      </xdr:nvSpPr>
      <xdr:spPr bwMode="auto">
        <a:xfrm>
          <a:off x="5619750" y="123825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0</xdr:colOff>
      <xdr:row>14</xdr:row>
      <xdr:rowOff>152400</xdr:rowOff>
    </xdr:to>
    <xdr:sp macro="" textlink="">
      <xdr:nvSpPr>
        <xdr:cNvPr id="8382" name="Line 190"/>
        <xdr:cNvSpPr>
          <a:spLocks noChangeShapeType="1"/>
        </xdr:cNvSpPr>
      </xdr:nvSpPr>
      <xdr:spPr bwMode="auto">
        <a:xfrm>
          <a:off x="7086600" y="26860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14</xdr:row>
      <xdr:rowOff>76200</xdr:rowOff>
    </xdr:from>
    <xdr:to>
      <xdr:col>17</xdr:col>
      <xdr:colOff>0</xdr:colOff>
      <xdr:row>14</xdr:row>
      <xdr:rowOff>76200</xdr:rowOff>
    </xdr:to>
    <xdr:sp macro="" textlink="">
      <xdr:nvSpPr>
        <xdr:cNvPr id="8383" name="Line 191"/>
        <xdr:cNvSpPr>
          <a:spLocks noChangeShapeType="1"/>
        </xdr:cNvSpPr>
      </xdr:nvSpPr>
      <xdr:spPr bwMode="auto">
        <a:xfrm>
          <a:off x="5867400" y="2762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14</xdr:row>
      <xdr:rowOff>76200</xdr:rowOff>
    </xdr:from>
    <xdr:to>
      <xdr:col>15</xdr:col>
      <xdr:colOff>0</xdr:colOff>
      <xdr:row>16</xdr:row>
      <xdr:rowOff>76200</xdr:rowOff>
    </xdr:to>
    <xdr:sp macro="" textlink="">
      <xdr:nvSpPr>
        <xdr:cNvPr id="8384" name="Line 192"/>
        <xdr:cNvSpPr>
          <a:spLocks noChangeShapeType="1"/>
        </xdr:cNvSpPr>
      </xdr:nvSpPr>
      <xdr:spPr bwMode="auto">
        <a:xfrm flipV="1">
          <a:off x="5619750" y="276225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152400</xdr:rowOff>
    </xdr:to>
    <xdr:sp macro="" textlink="">
      <xdr:nvSpPr>
        <xdr:cNvPr id="8385" name="Line 193"/>
        <xdr:cNvSpPr>
          <a:spLocks noChangeShapeType="1"/>
        </xdr:cNvSpPr>
      </xdr:nvSpPr>
      <xdr:spPr bwMode="auto">
        <a:xfrm>
          <a:off x="7086600" y="36385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19</xdr:row>
      <xdr:rowOff>76200</xdr:rowOff>
    </xdr:from>
    <xdr:to>
      <xdr:col>17</xdr:col>
      <xdr:colOff>0</xdr:colOff>
      <xdr:row>19</xdr:row>
      <xdr:rowOff>76200</xdr:rowOff>
    </xdr:to>
    <xdr:sp macro="" textlink="">
      <xdr:nvSpPr>
        <xdr:cNvPr id="8386" name="Line 194"/>
        <xdr:cNvSpPr>
          <a:spLocks noChangeShapeType="1"/>
        </xdr:cNvSpPr>
      </xdr:nvSpPr>
      <xdr:spPr bwMode="auto">
        <a:xfrm>
          <a:off x="5867400" y="3714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16</xdr:row>
      <xdr:rowOff>76200</xdr:rowOff>
    </xdr:from>
    <xdr:to>
      <xdr:col>15</xdr:col>
      <xdr:colOff>0</xdr:colOff>
      <xdr:row>19</xdr:row>
      <xdr:rowOff>76200</xdr:rowOff>
    </xdr:to>
    <xdr:sp macro="" textlink="">
      <xdr:nvSpPr>
        <xdr:cNvPr id="8387" name="Line 195"/>
        <xdr:cNvSpPr>
          <a:spLocks noChangeShapeType="1"/>
        </xdr:cNvSpPr>
      </xdr:nvSpPr>
      <xdr:spPr bwMode="auto">
        <a:xfrm>
          <a:off x="5619750" y="314325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14</xdr:col>
      <xdr:colOff>0</xdr:colOff>
      <xdr:row>26</xdr:row>
      <xdr:rowOff>152400</xdr:rowOff>
    </xdr:to>
    <xdr:sp macro="" textlink="">
      <xdr:nvSpPr>
        <xdr:cNvPr id="8388" name="Oval 196"/>
        <xdr:cNvSpPr>
          <a:spLocks noChangeArrowheads="1"/>
        </xdr:cNvSpPr>
      </xdr:nvSpPr>
      <xdr:spPr bwMode="auto">
        <a:xfrm>
          <a:off x="5467350" y="49720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26</xdr:row>
      <xdr:rowOff>76200</xdr:rowOff>
    </xdr:from>
    <xdr:to>
      <xdr:col>13</xdr:col>
      <xdr:colOff>0</xdr:colOff>
      <xdr:row>26</xdr:row>
      <xdr:rowOff>76200</xdr:rowOff>
    </xdr:to>
    <xdr:sp macro="" textlink="">
      <xdr:nvSpPr>
        <xdr:cNvPr id="8389" name="Line 197"/>
        <xdr:cNvSpPr>
          <a:spLocks noChangeShapeType="1"/>
        </xdr:cNvSpPr>
      </xdr:nvSpPr>
      <xdr:spPr bwMode="auto">
        <a:xfrm>
          <a:off x="4248150" y="5048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26</xdr:row>
      <xdr:rowOff>76200</xdr:rowOff>
    </xdr:from>
    <xdr:to>
      <xdr:col>11</xdr:col>
      <xdr:colOff>0</xdr:colOff>
      <xdr:row>31</xdr:row>
      <xdr:rowOff>76200</xdr:rowOff>
    </xdr:to>
    <xdr:sp macro="" textlink="">
      <xdr:nvSpPr>
        <xdr:cNvPr id="8390" name="Line 198"/>
        <xdr:cNvSpPr>
          <a:spLocks noChangeShapeType="1"/>
        </xdr:cNvSpPr>
      </xdr:nvSpPr>
      <xdr:spPr bwMode="auto">
        <a:xfrm flipV="1">
          <a:off x="4000500" y="504825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36</xdr:row>
      <xdr:rowOff>0</xdr:rowOff>
    </xdr:from>
    <xdr:to>
      <xdr:col>14</xdr:col>
      <xdr:colOff>0</xdr:colOff>
      <xdr:row>36</xdr:row>
      <xdr:rowOff>152400</xdr:rowOff>
    </xdr:to>
    <xdr:sp macro="" textlink="">
      <xdr:nvSpPr>
        <xdr:cNvPr id="8391" name="Oval 199"/>
        <xdr:cNvSpPr>
          <a:spLocks noChangeArrowheads="1"/>
        </xdr:cNvSpPr>
      </xdr:nvSpPr>
      <xdr:spPr bwMode="auto">
        <a:xfrm>
          <a:off x="5467350" y="68770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36</xdr:row>
      <xdr:rowOff>76200</xdr:rowOff>
    </xdr:from>
    <xdr:to>
      <xdr:col>13</xdr:col>
      <xdr:colOff>0</xdr:colOff>
      <xdr:row>36</xdr:row>
      <xdr:rowOff>76200</xdr:rowOff>
    </xdr:to>
    <xdr:sp macro="" textlink="">
      <xdr:nvSpPr>
        <xdr:cNvPr id="8392" name="Line 200"/>
        <xdr:cNvSpPr>
          <a:spLocks noChangeShapeType="1"/>
        </xdr:cNvSpPr>
      </xdr:nvSpPr>
      <xdr:spPr bwMode="auto">
        <a:xfrm>
          <a:off x="4248150" y="6953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31</xdr:row>
      <xdr:rowOff>76200</xdr:rowOff>
    </xdr:from>
    <xdr:to>
      <xdr:col>11</xdr:col>
      <xdr:colOff>0</xdr:colOff>
      <xdr:row>36</xdr:row>
      <xdr:rowOff>76200</xdr:rowOff>
    </xdr:to>
    <xdr:sp macro="" textlink="">
      <xdr:nvSpPr>
        <xdr:cNvPr id="8393" name="Line 201"/>
        <xdr:cNvSpPr>
          <a:spLocks noChangeShapeType="1"/>
        </xdr:cNvSpPr>
      </xdr:nvSpPr>
      <xdr:spPr bwMode="auto">
        <a:xfrm>
          <a:off x="4000500" y="600075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0</xdr:colOff>
      <xdr:row>24</xdr:row>
      <xdr:rowOff>152400</xdr:rowOff>
    </xdr:to>
    <xdr:sp macro="" textlink="">
      <xdr:nvSpPr>
        <xdr:cNvPr id="8394" name="Line 202"/>
        <xdr:cNvSpPr>
          <a:spLocks noChangeShapeType="1"/>
        </xdr:cNvSpPr>
      </xdr:nvSpPr>
      <xdr:spPr bwMode="auto">
        <a:xfrm>
          <a:off x="7086600" y="45910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24</xdr:row>
      <xdr:rowOff>76200</xdr:rowOff>
    </xdr:from>
    <xdr:to>
      <xdr:col>17</xdr:col>
      <xdr:colOff>0</xdr:colOff>
      <xdr:row>24</xdr:row>
      <xdr:rowOff>76200</xdr:rowOff>
    </xdr:to>
    <xdr:sp macro="" textlink="">
      <xdr:nvSpPr>
        <xdr:cNvPr id="8395" name="Line 203"/>
        <xdr:cNvSpPr>
          <a:spLocks noChangeShapeType="1"/>
        </xdr:cNvSpPr>
      </xdr:nvSpPr>
      <xdr:spPr bwMode="auto">
        <a:xfrm>
          <a:off x="5867400" y="4667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24</xdr:row>
      <xdr:rowOff>76200</xdr:rowOff>
    </xdr:from>
    <xdr:to>
      <xdr:col>15</xdr:col>
      <xdr:colOff>0</xdr:colOff>
      <xdr:row>26</xdr:row>
      <xdr:rowOff>76200</xdr:rowOff>
    </xdr:to>
    <xdr:sp macro="" textlink="">
      <xdr:nvSpPr>
        <xdr:cNvPr id="8396" name="Line 204"/>
        <xdr:cNvSpPr>
          <a:spLocks noChangeShapeType="1"/>
        </xdr:cNvSpPr>
      </xdr:nvSpPr>
      <xdr:spPr bwMode="auto">
        <a:xfrm flipV="1">
          <a:off x="5619750" y="466725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0</xdr:colOff>
      <xdr:row>29</xdr:row>
      <xdr:rowOff>152400</xdr:rowOff>
    </xdr:to>
    <xdr:sp macro="" textlink="">
      <xdr:nvSpPr>
        <xdr:cNvPr id="8397" name="Line 205"/>
        <xdr:cNvSpPr>
          <a:spLocks noChangeShapeType="1"/>
        </xdr:cNvSpPr>
      </xdr:nvSpPr>
      <xdr:spPr bwMode="auto">
        <a:xfrm>
          <a:off x="7086600" y="55435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29</xdr:row>
      <xdr:rowOff>76200</xdr:rowOff>
    </xdr:from>
    <xdr:to>
      <xdr:col>17</xdr:col>
      <xdr:colOff>0</xdr:colOff>
      <xdr:row>29</xdr:row>
      <xdr:rowOff>76200</xdr:rowOff>
    </xdr:to>
    <xdr:sp macro="" textlink="">
      <xdr:nvSpPr>
        <xdr:cNvPr id="8398" name="Line 206"/>
        <xdr:cNvSpPr>
          <a:spLocks noChangeShapeType="1"/>
        </xdr:cNvSpPr>
      </xdr:nvSpPr>
      <xdr:spPr bwMode="auto">
        <a:xfrm>
          <a:off x="5867400" y="5619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26</xdr:row>
      <xdr:rowOff>76200</xdr:rowOff>
    </xdr:from>
    <xdr:to>
      <xdr:col>15</xdr:col>
      <xdr:colOff>0</xdr:colOff>
      <xdr:row>29</xdr:row>
      <xdr:rowOff>76200</xdr:rowOff>
    </xdr:to>
    <xdr:sp macro="" textlink="">
      <xdr:nvSpPr>
        <xdr:cNvPr id="8399" name="Line 207"/>
        <xdr:cNvSpPr>
          <a:spLocks noChangeShapeType="1"/>
        </xdr:cNvSpPr>
      </xdr:nvSpPr>
      <xdr:spPr bwMode="auto">
        <a:xfrm>
          <a:off x="5619750" y="504825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0</xdr:colOff>
      <xdr:row>34</xdr:row>
      <xdr:rowOff>152400</xdr:rowOff>
    </xdr:to>
    <xdr:sp macro="" textlink="">
      <xdr:nvSpPr>
        <xdr:cNvPr id="8400" name="Line 208"/>
        <xdr:cNvSpPr>
          <a:spLocks noChangeShapeType="1"/>
        </xdr:cNvSpPr>
      </xdr:nvSpPr>
      <xdr:spPr bwMode="auto">
        <a:xfrm>
          <a:off x="7086600" y="64960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34</xdr:row>
      <xdr:rowOff>76200</xdr:rowOff>
    </xdr:from>
    <xdr:to>
      <xdr:col>17</xdr:col>
      <xdr:colOff>0</xdr:colOff>
      <xdr:row>34</xdr:row>
      <xdr:rowOff>76200</xdr:rowOff>
    </xdr:to>
    <xdr:sp macro="" textlink="">
      <xdr:nvSpPr>
        <xdr:cNvPr id="8401" name="Line 209"/>
        <xdr:cNvSpPr>
          <a:spLocks noChangeShapeType="1"/>
        </xdr:cNvSpPr>
      </xdr:nvSpPr>
      <xdr:spPr bwMode="auto">
        <a:xfrm>
          <a:off x="5867400" y="6572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34</xdr:row>
      <xdr:rowOff>76200</xdr:rowOff>
    </xdr:from>
    <xdr:to>
      <xdr:col>15</xdr:col>
      <xdr:colOff>0</xdr:colOff>
      <xdr:row>36</xdr:row>
      <xdr:rowOff>76200</xdr:rowOff>
    </xdr:to>
    <xdr:sp macro="" textlink="">
      <xdr:nvSpPr>
        <xdr:cNvPr id="8402" name="Line 210"/>
        <xdr:cNvSpPr>
          <a:spLocks noChangeShapeType="1"/>
        </xdr:cNvSpPr>
      </xdr:nvSpPr>
      <xdr:spPr bwMode="auto">
        <a:xfrm flipV="1">
          <a:off x="5619750" y="657225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0</xdr:colOff>
      <xdr:row>39</xdr:row>
      <xdr:rowOff>152400</xdr:rowOff>
    </xdr:to>
    <xdr:sp macro="" textlink="">
      <xdr:nvSpPr>
        <xdr:cNvPr id="8403" name="Line 211"/>
        <xdr:cNvSpPr>
          <a:spLocks noChangeShapeType="1"/>
        </xdr:cNvSpPr>
      </xdr:nvSpPr>
      <xdr:spPr bwMode="auto">
        <a:xfrm>
          <a:off x="7086600" y="74485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15</xdr:col>
      <xdr:colOff>0</xdr:colOff>
      <xdr:row>39</xdr:row>
      <xdr:rowOff>76200</xdr:rowOff>
    </xdr:from>
    <xdr:to>
      <xdr:col>17</xdr:col>
      <xdr:colOff>0</xdr:colOff>
      <xdr:row>39</xdr:row>
      <xdr:rowOff>76200</xdr:rowOff>
    </xdr:to>
    <xdr:sp macro="" textlink="">
      <xdr:nvSpPr>
        <xdr:cNvPr id="8404" name="Line 212"/>
        <xdr:cNvSpPr>
          <a:spLocks noChangeShapeType="1"/>
        </xdr:cNvSpPr>
      </xdr:nvSpPr>
      <xdr:spPr bwMode="auto">
        <a:xfrm>
          <a:off x="5867400" y="7524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36</xdr:row>
      <xdr:rowOff>76200</xdr:rowOff>
    </xdr:from>
    <xdr:to>
      <xdr:col>15</xdr:col>
      <xdr:colOff>0</xdr:colOff>
      <xdr:row>39</xdr:row>
      <xdr:rowOff>76200</xdr:rowOff>
    </xdr:to>
    <xdr:sp macro="" textlink="">
      <xdr:nvSpPr>
        <xdr:cNvPr id="8405" name="Line 213"/>
        <xdr:cNvSpPr>
          <a:spLocks noChangeShapeType="1"/>
        </xdr:cNvSpPr>
      </xdr:nvSpPr>
      <xdr:spPr bwMode="auto">
        <a:xfrm>
          <a:off x="5619750" y="695325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10</xdr:col>
      <xdr:colOff>0</xdr:colOff>
      <xdr:row>46</xdr:row>
      <xdr:rowOff>152400</xdr:rowOff>
    </xdr:to>
    <xdr:sp macro="" textlink="">
      <xdr:nvSpPr>
        <xdr:cNvPr id="8406" name="Oval 214"/>
        <xdr:cNvSpPr>
          <a:spLocks noChangeArrowheads="1"/>
        </xdr:cNvSpPr>
      </xdr:nvSpPr>
      <xdr:spPr bwMode="auto">
        <a:xfrm>
          <a:off x="3848100" y="87820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46</xdr:row>
      <xdr:rowOff>76200</xdr:rowOff>
    </xdr:from>
    <xdr:to>
      <xdr:col>9</xdr:col>
      <xdr:colOff>0</xdr:colOff>
      <xdr:row>46</xdr:row>
      <xdr:rowOff>76200</xdr:rowOff>
    </xdr:to>
    <xdr:sp macro="" textlink="">
      <xdr:nvSpPr>
        <xdr:cNvPr id="8407" name="Line 215"/>
        <xdr:cNvSpPr>
          <a:spLocks noChangeShapeType="1"/>
        </xdr:cNvSpPr>
      </xdr:nvSpPr>
      <xdr:spPr bwMode="auto">
        <a:xfrm>
          <a:off x="2628900" y="8858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46</xdr:row>
      <xdr:rowOff>76200</xdr:rowOff>
    </xdr:from>
    <xdr:to>
      <xdr:col>7</xdr:col>
      <xdr:colOff>0</xdr:colOff>
      <xdr:row>51</xdr:row>
      <xdr:rowOff>76200</xdr:rowOff>
    </xdr:to>
    <xdr:sp macro="" textlink="">
      <xdr:nvSpPr>
        <xdr:cNvPr id="8408" name="Line 216"/>
        <xdr:cNvSpPr>
          <a:spLocks noChangeShapeType="1"/>
        </xdr:cNvSpPr>
      </xdr:nvSpPr>
      <xdr:spPr bwMode="auto">
        <a:xfrm flipV="1">
          <a:off x="2381250" y="885825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56</xdr:row>
      <xdr:rowOff>0</xdr:rowOff>
    </xdr:from>
    <xdr:to>
      <xdr:col>10</xdr:col>
      <xdr:colOff>0</xdr:colOff>
      <xdr:row>56</xdr:row>
      <xdr:rowOff>152400</xdr:rowOff>
    </xdr:to>
    <xdr:sp macro="" textlink="">
      <xdr:nvSpPr>
        <xdr:cNvPr id="8409" name="Oval 217"/>
        <xdr:cNvSpPr>
          <a:spLocks noChangeArrowheads="1"/>
        </xdr:cNvSpPr>
      </xdr:nvSpPr>
      <xdr:spPr bwMode="auto">
        <a:xfrm>
          <a:off x="3848100" y="1068705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56</xdr:row>
      <xdr:rowOff>76200</xdr:rowOff>
    </xdr:from>
    <xdr:to>
      <xdr:col>9</xdr:col>
      <xdr:colOff>0</xdr:colOff>
      <xdr:row>56</xdr:row>
      <xdr:rowOff>76200</xdr:rowOff>
    </xdr:to>
    <xdr:sp macro="" textlink="">
      <xdr:nvSpPr>
        <xdr:cNvPr id="8410" name="Line 218"/>
        <xdr:cNvSpPr>
          <a:spLocks noChangeShapeType="1"/>
        </xdr:cNvSpPr>
      </xdr:nvSpPr>
      <xdr:spPr bwMode="auto">
        <a:xfrm>
          <a:off x="2628900" y="10763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51</xdr:row>
      <xdr:rowOff>76200</xdr:rowOff>
    </xdr:from>
    <xdr:to>
      <xdr:col>7</xdr:col>
      <xdr:colOff>0</xdr:colOff>
      <xdr:row>56</xdr:row>
      <xdr:rowOff>76200</xdr:rowOff>
    </xdr:to>
    <xdr:sp macro="" textlink="">
      <xdr:nvSpPr>
        <xdr:cNvPr id="8411" name="Line 219"/>
        <xdr:cNvSpPr>
          <a:spLocks noChangeShapeType="1"/>
        </xdr:cNvSpPr>
      </xdr:nvSpPr>
      <xdr:spPr bwMode="auto">
        <a:xfrm>
          <a:off x="2381250" y="981075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0</xdr:colOff>
      <xdr:row>44</xdr:row>
      <xdr:rowOff>152400</xdr:rowOff>
    </xdr:to>
    <xdr:sp macro="" textlink="">
      <xdr:nvSpPr>
        <xdr:cNvPr id="8412" name="Line 220"/>
        <xdr:cNvSpPr>
          <a:spLocks noChangeShapeType="1"/>
        </xdr:cNvSpPr>
      </xdr:nvSpPr>
      <xdr:spPr bwMode="auto">
        <a:xfrm>
          <a:off x="5467350" y="84010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44</xdr:row>
      <xdr:rowOff>76200</xdr:rowOff>
    </xdr:from>
    <xdr:to>
      <xdr:col>17</xdr:col>
      <xdr:colOff>0</xdr:colOff>
      <xdr:row>44</xdr:row>
      <xdr:rowOff>76200</xdr:rowOff>
    </xdr:to>
    <xdr:sp macro="" textlink="">
      <xdr:nvSpPr>
        <xdr:cNvPr id="8413" name="Line 221"/>
        <xdr:cNvSpPr>
          <a:spLocks noChangeShapeType="1"/>
        </xdr:cNvSpPr>
      </xdr:nvSpPr>
      <xdr:spPr bwMode="auto">
        <a:xfrm>
          <a:off x="5619750" y="847725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44</xdr:row>
      <xdr:rowOff>76200</xdr:rowOff>
    </xdr:from>
    <xdr:to>
      <xdr:col>13</xdr:col>
      <xdr:colOff>0</xdr:colOff>
      <xdr:row>44</xdr:row>
      <xdr:rowOff>76200</xdr:rowOff>
    </xdr:to>
    <xdr:sp macro="" textlink="">
      <xdr:nvSpPr>
        <xdr:cNvPr id="8414" name="Line 222"/>
        <xdr:cNvSpPr>
          <a:spLocks noChangeShapeType="1"/>
        </xdr:cNvSpPr>
      </xdr:nvSpPr>
      <xdr:spPr bwMode="auto">
        <a:xfrm>
          <a:off x="4248150" y="8477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44</xdr:row>
      <xdr:rowOff>76200</xdr:rowOff>
    </xdr:from>
    <xdr:to>
      <xdr:col>11</xdr:col>
      <xdr:colOff>0</xdr:colOff>
      <xdr:row>46</xdr:row>
      <xdr:rowOff>76200</xdr:rowOff>
    </xdr:to>
    <xdr:sp macro="" textlink="">
      <xdr:nvSpPr>
        <xdr:cNvPr id="8415" name="Line 223"/>
        <xdr:cNvSpPr>
          <a:spLocks noChangeShapeType="1"/>
        </xdr:cNvSpPr>
      </xdr:nvSpPr>
      <xdr:spPr bwMode="auto">
        <a:xfrm flipV="1">
          <a:off x="4000500" y="847725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0</xdr:colOff>
      <xdr:row>49</xdr:row>
      <xdr:rowOff>152400</xdr:rowOff>
    </xdr:to>
    <xdr:sp macro="" textlink="">
      <xdr:nvSpPr>
        <xdr:cNvPr id="8416" name="Line 224"/>
        <xdr:cNvSpPr>
          <a:spLocks noChangeShapeType="1"/>
        </xdr:cNvSpPr>
      </xdr:nvSpPr>
      <xdr:spPr bwMode="auto">
        <a:xfrm>
          <a:off x="5467350" y="93535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49</xdr:row>
      <xdr:rowOff>76200</xdr:rowOff>
    </xdr:from>
    <xdr:to>
      <xdr:col>17</xdr:col>
      <xdr:colOff>0</xdr:colOff>
      <xdr:row>49</xdr:row>
      <xdr:rowOff>76200</xdr:rowOff>
    </xdr:to>
    <xdr:sp macro="" textlink="">
      <xdr:nvSpPr>
        <xdr:cNvPr id="8417" name="Line 225"/>
        <xdr:cNvSpPr>
          <a:spLocks noChangeShapeType="1"/>
        </xdr:cNvSpPr>
      </xdr:nvSpPr>
      <xdr:spPr bwMode="auto">
        <a:xfrm>
          <a:off x="5619750" y="942975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49</xdr:row>
      <xdr:rowOff>76200</xdr:rowOff>
    </xdr:from>
    <xdr:to>
      <xdr:col>13</xdr:col>
      <xdr:colOff>0</xdr:colOff>
      <xdr:row>49</xdr:row>
      <xdr:rowOff>76200</xdr:rowOff>
    </xdr:to>
    <xdr:sp macro="" textlink="">
      <xdr:nvSpPr>
        <xdr:cNvPr id="8418" name="Line 226"/>
        <xdr:cNvSpPr>
          <a:spLocks noChangeShapeType="1"/>
        </xdr:cNvSpPr>
      </xdr:nvSpPr>
      <xdr:spPr bwMode="auto">
        <a:xfrm>
          <a:off x="4248150" y="9429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46</xdr:row>
      <xdr:rowOff>76200</xdr:rowOff>
    </xdr:from>
    <xdr:to>
      <xdr:col>11</xdr:col>
      <xdr:colOff>0</xdr:colOff>
      <xdr:row>49</xdr:row>
      <xdr:rowOff>76200</xdr:rowOff>
    </xdr:to>
    <xdr:sp macro="" textlink="">
      <xdr:nvSpPr>
        <xdr:cNvPr id="8419" name="Line 227"/>
        <xdr:cNvSpPr>
          <a:spLocks noChangeShapeType="1"/>
        </xdr:cNvSpPr>
      </xdr:nvSpPr>
      <xdr:spPr bwMode="auto">
        <a:xfrm>
          <a:off x="4000500" y="885825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0</xdr:colOff>
      <xdr:row>54</xdr:row>
      <xdr:rowOff>152400</xdr:rowOff>
    </xdr:to>
    <xdr:sp macro="" textlink="">
      <xdr:nvSpPr>
        <xdr:cNvPr id="8420" name="Line 228"/>
        <xdr:cNvSpPr>
          <a:spLocks noChangeShapeType="1"/>
        </xdr:cNvSpPr>
      </xdr:nvSpPr>
      <xdr:spPr bwMode="auto">
        <a:xfrm>
          <a:off x="5467350" y="103060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54</xdr:row>
      <xdr:rowOff>76200</xdr:rowOff>
    </xdr:from>
    <xdr:to>
      <xdr:col>17</xdr:col>
      <xdr:colOff>0</xdr:colOff>
      <xdr:row>54</xdr:row>
      <xdr:rowOff>76200</xdr:rowOff>
    </xdr:to>
    <xdr:sp macro="" textlink="">
      <xdr:nvSpPr>
        <xdr:cNvPr id="8421" name="Line 229"/>
        <xdr:cNvSpPr>
          <a:spLocks noChangeShapeType="1"/>
        </xdr:cNvSpPr>
      </xdr:nvSpPr>
      <xdr:spPr bwMode="auto">
        <a:xfrm>
          <a:off x="5619750" y="1038225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54</xdr:row>
      <xdr:rowOff>76200</xdr:rowOff>
    </xdr:from>
    <xdr:to>
      <xdr:col>13</xdr:col>
      <xdr:colOff>0</xdr:colOff>
      <xdr:row>54</xdr:row>
      <xdr:rowOff>76200</xdr:rowOff>
    </xdr:to>
    <xdr:sp macro="" textlink="">
      <xdr:nvSpPr>
        <xdr:cNvPr id="8422" name="Line 230"/>
        <xdr:cNvSpPr>
          <a:spLocks noChangeShapeType="1"/>
        </xdr:cNvSpPr>
      </xdr:nvSpPr>
      <xdr:spPr bwMode="auto">
        <a:xfrm>
          <a:off x="4248150" y="103822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54</xdr:row>
      <xdr:rowOff>76200</xdr:rowOff>
    </xdr:from>
    <xdr:to>
      <xdr:col>11</xdr:col>
      <xdr:colOff>0</xdr:colOff>
      <xdr:row>56</xdr:row>
      <xdr:rowOff>76200</xdr:rowOff>
    </xdr:to>
    <xdr:sp macro="" textlink="">
      <xdr:nvSpPr>
        <xdr:cNvPr id="8423" name="Line 231"/>
        <xdr:cNvSpPr>
          <a:spLocks noChangeShapeType="1"/>
        </xdr:cNvSpPr>
      </xdr:nvSpPr>
      <xdr:spPr bwMode="auto">
        <a:xfrm flipV="1">
          <a:off x="4000500" y="1038225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0</xdr:colOff>
      <xdr:row>59</xdr:row>
      <xdr:rowOff>152400</xdr:rowOff>
    </xdr:to>
    <xdr:sp macro="" textlink="">
      <xdr:nvSpPr>
        <xdr:cNvPr id="8424" name="Line 232"/>
        <xdr:cNvSpPr>
          <a:spLocks noChangeShapeType="1"/>
        </xdr:cNvSpPr>
      </xdr:nvSpPr>
      <xdr:spPr bwMode="auto">
        <a:xfrm>
          <a:off x="5467350" y="112585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59</xdr:row>
      <xdr:rowOff>76200</xdr:rowOff>
    </xdr:from>
    <xdr:to>
      <xdr:col>17</xdr:col>
      <xdr:colOff>0</xdr:colOff>
      <xdr:row>59</xdr:row>
      <xdr:rowOff>76200</xdr:rowOff>
    </xdr:to>
    <xdr:sp macro="" textlink="">
      <xdr:nvSpPr>
        <xdr:cNvPr id="8425" name="Line 233"/>
        <xdr:cNvSpPr>
          <a:spLocks noChangeShapeType="1"/>
        </xdr:cNvSpPr>
      </xdr:nvSpPr>
      <xdr:spPr bwMode="auto">
        <a:xfrm>
          <a:off x="5619750" y="1133475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59</xdr:row>
      <xdr:rowOff>76200</xdr:rowOff>
    </xdr:from>
    <xdr:to>
      <xdr:col>13</xdr:col>
      <xdr:colOff>0</xdr:colOff>
      <xdr:row>59</xdr:row>
      <xdr:rowOff>76200</xdr:rowOff>
    </xdr:to>
    <xdr:sp macro="" textlink="">
      <xdr:nvSpPr>
        <xdr:cNvPr id="8426" name="Line 234"/>
        <xdr:cNvSpPr>
          <a:spLocks noChangeShapeType="1"/>
        </xdr:cNvSpPr>
      </xdr:nvSpPr>
      <xdr:spPr bwMode="auto">
        <a:xfrm>
          <a:off x="4248150" y="1133475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56</xdr:row>
      <xdr:rowOff>76200</xdr:rowOff>
    </xdr:from>
    <xdr:to>
      <xdr:col>11</xdr:col>
      <xdr:colOff>0</xdr:colOff>
      <xdr:row>59</xdr:row>
      <xdr:rowOff>76200</xdr:rowOff>
    </xdr:to>
    <xdr:sp macro="" textlink="">
      <xdr:nvSpPr>
        <xdr:cNvPr id="8427" name="Line 235"/>
        <xdr:cNvSpPr>
          <a:spLocks noChangeShapeType="1"/>
        </xdr:cNvSpPr>
      </xdr:nvSpPr>
      <xdr:spPr bwMode="auto">
        <a:xfrm>
          <a:off x="4000500" y="1076325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0</xdr:colOff>
      <xdr:row>36</xdr:row>
      <xdr:rowOff>152400</xdr:rowOff>
    </xdr:to>
    <xdr:sp macro="" textlink="">
      <xdr:nvSpPr>
        <xdr:cNvPr id="8428" name="Rectangle 236"/>
        <xdr:cNvSpPr>
          <a:spLocks noChangeArrowheads="1"/>
        </xdr:cNvSpPr>
      </xdr:nvSpPr>
      <xdr:spPr bwMode="auto">
        <a:xfrm>
          <a:off x="609600" y="687705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36</xdr:row>
      <xdr:rowOff>76200</xdr:rowOff>
    </xdr:from>
    <xdr:to>
      <xdr:col>1</xdr:col>
      <xdr:colOff>0</xdr:colOff>
      <xdr:row>36</xdr:row>
      <xdr:rowOff>76200</xdr:rowOff>
    </xdr:to>
    <xdr:sp macro="" textlink="">
      <xdr:nvSpPr>
        <xdr:cNvPr id="8429" name="Line 237"/>
        <xdr:cNvSpPr>
          <a:spLocks noChangeShapeType="1"/>
        </xdr:cNvSpPr>
      </xdr:nvSpPr>
      <xdr:spPr bwMode="auto">
        <a:xfrm>
          <a:off x="0" y="695325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V1006"/>
  <sheetViews>
    <sheetView workbookViewId="0"/>
  </sheetViews>
  <sheetFormatPr defaultRowHeight="15"/>
  <cols>
    <col min="1" max="4" width="15.140625" style="21" customWidth="1"/>
    <col min="7" max="7" width="2.28515625" customWidth="1"/>
    <col min="8" max="8" width="3.7109375" customWidth="1"/>
    <col min="11" max="11" width="2.28515625" customWidth="1"/>
    <col min="12" max="12" width="3.7109375" customWidth="1"/>
    <col min="15" max="15" width="2.28515625" customWidth="1"/>
  </cols>
  <sheetData>
    <row r="1" spans="1:17">
      <c r="A1" t="s">
        <v>180</v>
      </c>
      <c r="B1" s="78"/>
      <c r="C1" s="78"/>
      <c r="D1" s="78"/>
    </row>
    <row r="2" spans="1:17">
      <c r="A2" s="104" t="s">
        <v>210</v>
      </c>
      <c r="B2" s="66"/>
      <c r="C2" s="66"/>
      <c r="D2" s="66"/>
    </row>
    <row r="3" spans="1:17">
      <c r="A3" s="68"/>
      <c r="B3" s="67" t="s">
        <v>151</v>
      </c>
      <c r="C3" s="67" t="s">
        <v>67</v>
      </c>
      <c r="D3" s="68"/>
    </row>
    <row r="4" spans="1:17">
      <c r="A4" s="101" t="s">
        <v>182</v>
      </c>
      <c r="B4" s="67">
        <v>0.4</v>
      </c>
      <c r="C4" s="67">
        <f>1-B4</f>
        <v>0.6</v>
      </c>
      <c r="D4" s="67"/>
      <c r="M4">
        <f>B8</f>
        <v>0.8</v>
      </c>
    </row>
    <row r="5" spans="1:17">
      <c r="A5" s="67"/>
      <c r="B5" s="67"/>
      <c r="C5" s="67"/>
      <c r="D5" s="67"/>
      <c r="M5" t="s">
        <v>133</v>
      </c>
    </row>
    <row r="6" spans="1:17">
      <c r="A6" s="166" t="s">
        <v>202</v>
      </c>
      <c r="B6" s="167"/>
      <c r="C6" s="167"/>
      <c r="D6" s="168"/>
      <c r="I6">
        <f>B4</f>
        <v>0.4</v>
      </c>
      <c r="P6">
        <f>SUM(M7,I9)</f>
        <v>0</v>
      </c>
      <c r="Q6">
        <f>M4*$I$6</f>
        <v>0.32000000000000006</v>
      </c>
    </row>
    <row r="7" spans="1:17">
      <c r="A7" s="67"/>
      <c r="B7" s="67" t="s">
        <v>151</v>
      </c>
      <c r="C7" s="67" t="s">
        <v>67</v>
      </c>
      <c r="D7" s="67"/>
      <c r="I7" t="s">
        <v>151</v>
      </c>
      <c r="M7">
        <v>0</v>
      </c>
      <c r="N7">
        <f>P6</f>
        <v>0</v>
      </c>
    </row>
    <row r="8" spans="1:17">
      <c r="A8" s="67" t="s">
        <v>133</v>
      </c>
      <c r="B8" s="67">
        <v>0.8</v>
      </c>
      <c r="C8" s="67">
        <f>1-C9</f>
        <v>0.30000000000000004</v>
      </c>
      <c r="D8" s="67"/>
    </row>
    <row r="9" spans="1:17">
      <c r="A9" s="67" t="s">
        <v>156</v>
      </c>
      <c r="B9" s="67">
        <f>1-B8</f>
        <v>0.19999999999999996</v>
      </c>
      <c r="C9" s="67">
        <v>0.7</v>
      </c>
      <c r="D9" s="67"/>
      <c r="I9">
        <v>0</v>
      </c>
      <c r="J9">
        <f>IF(ABS(1-SUM(M4,M9))&lt;=0.00001,SUM(M4*N7,M9*N12),NA())</f>
        <v>0</v>
      </c>
      <c r="M9">
        <f>B9</f>
        <v>0.19999999999999996</v>
      </c>
    </row>
    <row r="10" spans="1:17">
      <c r="A10" s="67" t="s">
        <v>149</v>
      </c>
      <c r="B10" s="67">
        <f>SUM(B8:B9)</f>
        <v>1</v>
      </c>
      <c r="C10" s="67">
        <f>SUM(C8:C9)</f>
        <v>1</v>
      </c>
      <c r="D10" s="67"/>
      <c r="M10" t="s">
        <v>146</v>
      </c>
    </row>
    <row r="11" spans="1:17">
      <c r="A11" s="67"/>
      <c r="B11" s="67"/>
      <c r="C11" s="67"/>
      <c r="D11" s="67"/>
      <c r="P11">
        <f>SUM(M12,I9)</f>
        <v>0</v>
      </c>
      <c r="Q11">
        <f>M9*$I$6</f>
        <v>7.9999999999999988E-2</v>
      </c>
    </row>
    <row r="12" spans="1:17">
      <c r="A12" s="166" t="s">
        <v>201</v>
      </c>
      <c r="B12" s="167"/>
      <c r="C12" s="167"/>
      <c r="D12" s="168"/>
      <c r="F12" s="58"/>
      <c r="M12">
        <v>0</v>
      </c>
      <c r="N12">
        <f>P11</f>
        <v>0</v>
      </c>
    </row>
    <row r="13" spans="1:17">
      <c r="A13" s="67"/>
      <c r="B13" s="67" t="s">
        <v>151</v>
      </c>
      <c r="C13" s="67" t="s">
        <v>67</v>
      </c>
      <c r="D13" s="67" t="s">
        <v>148</v>
      </c>
    </row>
    <row r="14" spans="1:17">
      <c r="A14" s="67" t="s">
        <v>133</v>
      </c>
      <c r="B14" s="67">
        <f>B4*B8</f>
        <v>0.32000000000000006</v>
      </c>
      <c r="C14" s="67">
        <f>C4*C8</f>
        <v>0.18000000000000002</v>
      </c>
      <c r="D14" s="67">
        <f>B14+C14</f>
        <v>0.50000000000000011</v>
      </c>
      <c r="F14">
        <f>IF(ABS(1-SUM(I6,I16))&lt;=0.00001,SUM(I6*J9,I16*J19),NA())</f>
        <v>0</v>
      </c>
      <c r="M14">
        <f>C8</f>
        <v>0.30000000000000004</v>
      </c>
    </row>
    <row r="15" spans="1:17">
      <c r="A15" s="67" t="s">
        <v>156</v>
      </c>
      <c r="B15" s="67">
        <f>B4*B9</f>
        <v>7.9999999999999988E-2</v>
      </c>
      <c r="C15" s="67">
        <f>C4*C9</f>
        <v>0.42</v>
      </c>
      <c r="D15" s="67">
        <f t="shared" ref="D15:D16" si="0">B15+C15</f>
        <v>0.5</v>
      </c>
      <c r="M15" t="s">
        <v>133</v>
      </c>
    </row>
    <row r="16" spans="1:17">
      <c r="A16" s="67" t="s">
        <v>149</v>
      </c>
      <c r="B16" s="67">
        <f>SUM(B14:B15)</f>
        <v>0.4</v>
      </c>
      <c r="C16" s="67">
        <f>SUM(C14:C15)</f>
        <v>0.6</v>
      </c>
      <c r="D16" s="67">
        <f t="shared" si="0"/>
        <v>1</v>
      </c>
      <c r="I16">
        <f>C4</f>
        <v>0.6</v>
      </c>
      <c r="P16">
        <f>SUM(M17,I19)</f>
        <v>0</v>
      </c>
      <c r="Q16">
        <f>M14*$I$16</f>
        <v>0.18000000000000002</v>
      </c>
    </row>
    <row r="17" spans="1:17">
      <c r="A17" s="67"/>
      <c r="B17" s="67"/>
      <c r="C17" s="67"/>
      <c r="D17" s="67"/>
      <c r="I17" t="s">
        <v>67</v>
      </c>
      <c r="M17">
        <v>0</v>
      </c>
      <c r="N17">
        <f>P16</f>
        <v>0</v>
      </c>
    </row>
    <row r="18" spans="1:17">
      <c r="A18" s="166" t="s">
        <v>203</v>
      </c>
      <c r="B18" s="167"/>
      <c r="C18" s="167"/>
      <c r="D18" s="168"/>
    </row>
    <row r="19" spans="1:17">
      <c r="A19" s="67"/>
      <c r="B19" s="67" t="s">
        <v>151</v>
      </c>
      <c r="C19" s="67" t="s">
        <v>67</v>
      </c>
      <c r="D19" s="67" t="s">
        <v>148</v>
      </c>
      <c r="I19">
        <v>0</v>
      </c>
      <c r="J19">
        <f>IF(ABS(1-SUM(M14,M19))&lt;=0.00001,SUM(M14*N17,M19*N22),NA())</f>
        <v>0</v>
      </c>
      <c r="M19">
        <f>C9</f>
        <v>0.7</v>
      </c>
    </row>
    <row r="20" spans="1:17">
      <c r="A20" s="67" t="s">
        <v>133</v>
      </c>
      <c r="B20" s="67">
        <f>B14/D14</f>
        <v>0.64</v>
      </c>
      <c r="C20" s="67">
        <f>C14/D14</f>
        <v>0.36</v>
      </c>
      <c r="D20" s="67">
        <f>SUM(B20:C20)</f>
        <v>1</v>
      </c>
      <c r="M20" t="s">
        <v>146</v>
      </c>
    </row>
    <row r="21" spans="1:17">
      <c r="A21" s="67" t="s">
        <v>156</v>
      </c>
      <c r="B21" s="67">
        <f>B15/D15</f>
        <v>0.15999999999999998</v>
      </c>
      <c r="C21" s="67">
        <f>C15/D15</f>
        <v>0.84</v>
      </c>
      <c r="D21" s="67">
        <f>SUM(B21:C21)</f>
        <v>1</v>
      </c>
      <c r="P21">
        <f>SUM(M22,I19)</f>
        <v>0</v>
      </c>
      <c r="Q21">
        <f>M19*$I$16</f>
        <v>0.42</v>
      </c>
    </row>
    <row r="22" spans="1:17">
      <c r="M22">
        <v>0</v>
      </c>
      <c r="N22">
        <f>P21</f>
        <v>0</v>
      </c>
    </row>
    <row r="24" spans="1:17">
      <c r="A24" s="68"/>
      <c r="B24" s="67" t="s">
        <v>151</v>
      </c>
      <c r="C24" s="67" t="s">
        <v>67</v>
      </c>
      <c r="D24" s="68"/>
    </row>
    <row r="25" spans="1:17">
      <c r="A25" s="101" t="s">
        <v>182</v>
      </c>
      <c r="B25" s="67"/>
      <c r="C25" s="67"/>
      <c r="D25" s="67"/>
    </row>
    <row r="26" spans="1:17">
      <c r="A26" s="67"/>
      <c r="B26" s="67"/>
      <c r="C26" s="67"/>
      <c r="D26" s="67"/>
    </row>
    <row r="27" spans="1:17">
      <c r="A27" s="166" t="s">
        <v>202</v>
      </c>
      <c r="B27" s="167"/>
      <c r="C27" s="167"/>
      <c r="D27" s="168"/>
    </row>
    <row r="28" spans="1:17">
      <c r="A28" s="67"/>
      <c r="B28" s="67" t="s">
        <v>151</v>
      </c>
      <c r="C28" s="67" t="s">
        <v>67</v>
      </c>
      <c r="D28" s="67"/>
    </row>
    <row r="29" spans="1:17">
      <c r="A29" s="67" t="s">
        <v>133</v>
      </c>
      <c r="B29" s="67"/>
      <c r="C29" s="67"/>
      <c r="D29" s="67"/>
    </row>
    <row r="30" spans="1:17">
      <c r="A30" s="67" t="s">
        <v>156</v>
      </c>
      <c r="B30" s="67"/>
      <c r="C30" s="67"/>
      <c r="D30" s="67"/>
    </row>
    <row r="31" spans="1:17">
      <c r="A31" s="67" t="s">
        <v>149</v>
      </c>
      <c r="B31" s="67"/>
      <c r="C31" s="67"/>
      <c r="D31" s="67"/>
    </row>
    <row r="32" spans="1:17">
      <c r="A32" s="67"/>
      <c r="B32" s="67"/>
      <c r="C32" s="67"/>
      <c r="D32" s="67"/>
    </row>
    <row r="33" spans="1:4">
      <c r="A33" s="166" t="s">
        <v>201</v>
      </c>
      <c r="B33" s="167"/>
      <c r="C33" s="167"/>
      <c r="D33" s="168"/>
    </row>
    <row r="34" spans="1:4">
      <c r="A34" s="67"/>
      <c r="B34" s="67" t="s">
        <v>151</v>
      </c>
      <c r="C34" s="67" t="s">
        <v>67</v>
      </c>
      <c r="D34" s="67" t="s">
        <v>148</v>
      </c>
    </row>
    <row r="35" spans="1:4">
      <c r="A35" s="67" t="s">
        <v>133</v>
      </c>
      <c r="B35" s="67"/>
      <c r="C35" s="67"/>
      <c r="D35" s="67"/>
    </row>
    <row r="36" spans="1:4">
      <c r="A36" s="67" t="s">
        <v>156</v>
      </c>
      <c r="B36" s="67"/>
      <c r="C36" s="67"/>
      <c r="D36" s="67"/>
    </row>
    <row r="37" spans="1:4">
      <c r="A37" s="67" t="s">
        <v>149</v>
      </c>
      <c r="B37" s="67"/>
      <c r="C37" s="67"/>
      <c r="D37" s="67"/>
    </row>
    <row r="38" spans="1:4">
      <c r="A38" s="67"/>
      <c r="B38" s="67"/>
      <c r="C38" s="67"/>
      <c r="D38" s="67"/>
    </row>
    <row r="39" spans="1:4">
      <c r="A39" s="166" t="s">
        <v>203</v>
      </c>
      <c r="B39" s="167"/>
      <c r="C39" s="167"/>
      <c r="D39" s="168"/>
    </row>
    <row r="40" spans="1:4">
      <c r="A40" s="67"/>
      <c r="B40" s="67" t="s">
        <v>151</v>
      </c>
      <c r="C40" s="67" t="s">
        <v>67</v>
      </c>
      <c r="D40" s="67" t="s">
        <v>148</v>
      </c>
    </row>
    <row r="41" spans="1:4">
      <c r="A41" s="67" t="s">
        <v>133</v>
      </c>
      <c r="B41" s="67"/>
      <c r="C41" s="67"/>
      <c r="D41" s="67"/>
    </row>
    <row r="42" spans="1:4">
      <c r="A42" s="67" t="s">
        <v>156</v>
      </c>
      <c r="B42" s="67"/>
      <c r="C42" s="67"/>
      <c r="D42" s="67"/>
    </row>
    <row r="999" spans="189:204">
      <c r="GH999" t="s">
        <v>61</v>
      </c>
      <c r="GI999" t="s">
        <v>62</v>
      </c>
      <c r="GJ999" t="s">
        <v>63</v>
      </c>
      <c r="GK999" t="s">
        <v>64</v>
      </c>
      <c r="GL999" t="s">
        <v>65</v>
      </c>
      <c r="GM999" t="s">
        <v>66</v>
      </c>
      <c r="GN999" t="s">
        <v>67</v>
      </c>
      <c r="GO999" t="s">
        <v>68</v>
      </c>
      <c r="GP999" t="s">
        <v>69</v>
      </c>
      <c r="GQ999" t="s">
        <v>70</v>
      </c>
      <c r="GR999" t="s">
        <v>71</v>
      </c>
      <c r="GS999" t="s">
        <v>72</v>
      </c>
      <c r="GT999" t="s">
        <v>73</v>
      </c>
      <c r="GU999" t="s">
        <v>74</v>
      </c>
      <c r="GV999" t="s">
        <v>75</v>
      </c>
    </row>
    <row r="1000" spans="189:204">
      <c r="GG1000">
        <v>0</v>
      </c>
      <c r="GH1000">
        <v>0</v>
      </c>
      <c r="GI1000" t="s">
        <v>76</v>
      </c>
      <c r="GJ1000">
        <v>0</v>
      </c>
      <c r="GK1000">
        <v>0</v>
      </c>
      <c r="GL1000">
        <v>0</v>
      </c>
      <c r="GM1000" t="s">
        <v>83</v>
      </c>
      <c r="GN1000">
        <v>2</v>
      </c>
      <c r="GO1000">
        <v>1</v>
      </c>
      <c r="GP1000">
        <v>2</v>
      </c>
      <c r="GQ1000">
        <v>0</v>
      </c>
      <c r="GR1000">
        <v>0</v>
      </c>
      <c r="GS1000">
        <v>0</v>
      </c>
      <c r="GT1000">
        <v>9</v>
      </c>
      <c r="GU1000">
        <v>1</v>
      </c>
      <c r="GV1000" t="b">
        <v>1</v>
      </c>
    </row>
    <row r="1001" spans="189:204">
      <c r="GG1001">
        <v>2</v>
      </c>
      <c r="GH1001">
        <v>1</v>
      </c>
      <c r="GL1001">
        <v>0</v>
      </c>
      <c r="GM1001" t="s">
        <v>83</v>
      </c>
      <c r="GN1001">
        <v>2</v>
      </c>
      <c r="GO1001">
        <v>3</v>
      </c>
      <c r="GP1001">
        <v>4</v>
      </c>
      <c r="GQ1001">
        <v>0</v>
      </c>
      <c r="GR1001">
        <v>0</v>
      </c>
      <c r="GS1001">
        <v>0</v>
      </c>
      <c r="GT1001">
        <v>4</v>
      </c>
      <c r="GU1001">
        <v>5</v>
      </c>
      <c r="GV1001" t="b">
        <v>1</v>
      </c>
    </row>
    <row r="1002" spans="189:204">
      <c r="GG1002">
        <v>0</v>
      </c>
      <c r="GH1002">
        <v>2</v>
      </c>
      <c r="GL1002">
        <v>0</v>
      </c>
      <c r="GM1002" t="s">
        <v>83</v>
      </c>
      <c r="GN1002">
        <v>2</v>
      </c>
      <c r="GO1002">
        <v>5</v>
      </c>
      <c r="GP1002">
        <v>6</v>
      </c>
      <c r="GQ1002">
        <v>0</v>
      </c>
      <c r="GR1002">
        <v>0</v>
      </c>
      <c r="GS1002">
        <v>0</v>
      </c>
      <c r="GT1002">
        <v>14</v>
      </c>
      <c r="GU1002">
        <v>5</v>
      </c>
      <c r="GV1002" t="b">
        <v>1</v>
      </c>
    </row>
    <row r="1003" spans="189:204">
      <c r="GG1003">
        <v>5</v>
      </c>
      <c r="GH1003">
        <v>3</v>
      </c>
      <c r="GL1003">
        <v>1</v>
      </c>
      <c r="GM1003" t="s">
        <v>78</v>
      </c>
      <c r="GN1003">
        <v>0</v>
      </c>
      <c r="GO1003">
        <v>0</v>
      </c>
      <c r="GP1003">
        <v>0</v>
      </c>
      <c r="GQ1003">
        <v>0</v>
      </c>
      <c r="GR1003">
        <v>0</v>
      </c>
      <c r="GS1003">
        <v>0</v>
      </c>
      <c r="GT1003">
        <v>2</v>
      </c>
      <c r="GU1003">
        <v>9</v>
      </c>
      <c r="GV1003" t="b">
        <v>1</v>
      </c>
    </row>
    <row r="1004" spans="189:204">
      <c r="GG1004">
        <v>6</v>
      </c>
      <c r="GH1004">
        <v>4</v>
      </c>
      <c r="GL1004">
        <v>1</v>
      </c>
      <c r="GM1004" t="s">
        <v>78</v>
      </c>
      <c r="GN1004">
        <v>0</v>
      </c>
      <c r="GO1004">
        <v>0</v>
      </c>
      <c r="GP1004">
        <v>0</v>
      </c>
      <c r="GQ1004">
        <v>0</v>
      </c>
      <c r="GR1004">
        <v>0</v>
      </c>
      <c r="GS1004">
        <v>0</v>
      </c>
      <c r="GT1004">
        <v>7</v>
      </c>
      <c r="GU1004">
        <v>9</v>
      </c>
      <c r="GV1004" t="b">
        <v>1</v>
      </c>
    </row>
    <row r="1005" spans="189:204">
      <c r="GH1005">
        <v>5</v>
      </c>
      <c r="GL1005">
        <v>2</v>
      </c>
      <c r="GM1005" t="s">
        <v>78</v>
      </c>
      <c r="GN1005">
        <v>0</v>
      </c>
      <c r="GO1005">
        <v>0</v>
      </c>
      <c r="GP1005">
        <v>0</v>
      </c>
      <c r="GQ1005">
        <v>0</v>
      </c>
      <c r="GR1005">
        <v>0</v>
      </c>
      <c r="GS1005">
        <v>0</v>
      </c>
      <c r="GT1005">
        <v>12</v>
      </c>
      <c r="GU1005">
        <v>9</v>
      </c>
      <c r="GV1005" t="b">
        <v>1</v>
      </c>
    </row>
    <row r="1006" spans="189:204">
      <c r="GH1006">
        <v>6</v>
      </c>
      <c r="GL1006">
        <v>2</v>
      </c>
      <c r="GM1006" t="s">
        <v>78</v>
      </c>
      <c r="GN1006">
        <v>0</v>
      </c>
      <c r="GO1006">
        <v>0</v>
      </c>
      <c r="GP1006">
        <v>0</v>
      </c>
      <c r="GQ1006">
        <v>0</v>
      </c>
      <c r="GR1006">
        <v>0</v>
      </c>
      <c r="GS1006">
        <v>0</v>
      </c>
      <c r="GT1006">
        <v>17</v>
      </c>
      <c r="GU1006">
        <v>9</v>
      </c>
      <c r="GV1006" t="b">
        <v>1</v>
      </c>
    </row>
  </sheetData>
  <sheetProtection selectLockedCells="1" selectUnlockedCells="1"/>
  <mergeCells count="6">
    <mergeCell ref="A39:D39"/>
    <mergeCell ref="A6:D6"/>
    <mergeCell ref="A12:D12"/>
    <mergeCell ref="A18:D18"/>
    <mergeCell ref="A27:D27"/>
    <mergeCell ref="A33:D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V1007"/>
  <sheetViews>
    <sheetView workbookViewId="0"/>
  </sheetViews>
  <sheetFormatPr defaultRowHeight="15"/>
  <cols>
    <col min="1" max="4" width="12" style="21" customWidth="1"/>
    <col min="7" max="7" width="2.28515625" customWidth="1"/>
    <col min="8" max="8" width="3.7109375" customWidth="1"/>
    <col min="11" max="11" width="2.28515625" customWidth="1"/>
    <col min="12" max="12" width="3.7109375" customWidth="1"/>
    <col min="15" max="15" width="2.28515625" customWidth="1"/>
  </cols>
  <sheetData>
    <row r="1" spans="1:17">
      <c r="A1" s="104" t="s">
        <v>210</v>
      </c>
      <c r="B1" s="66"/>
      <c r="C1" s="66"/>
      <c r="D1" s="66"/>
    </row>
    <row r="2" spans="1:17">
      <c r="A2" s="68"/>
      <c r="B2" s="67" t="s">
        <v>151</v>
      </c>
      <c r="C2" s="67" t="s">
        <v>67</v>
      </c>
      <c r="D2" s="68"/>
    </row>
    <row r="3" spans="1:17">
      <c r="A3" s="101" t="s">
        <v>182</v>
      </c>
      <c r="B3" s="67">
        <v>0.4</v>
      </c>
      <c r="C3" s="67">
        <f>1-B3</f>
        <v>0.6</v>
      </c>
      <c r="D3" s="67"/>
    </row>
    <row r="4" spans="1:17">
      <c r="A4" s="67"/>
      <c r="B4" s="67"/>
      <c r="C4" s="67"/>
      <c r="D4" s="67"/>
    </row>
    <row r="5" spans="1:17">
      <c r="A5" s="166" t="s">
        <v>202</v>
      </c>
      <c r="B5" s="167"/>
      <c r="C5" s="167"/>
      <c r="D5" s="168"/>
      <c r="M5">
        <f>B19</f>
        <v>0.64</v>
      </c>
    </row>
    <row r="6" spans="1:17">
      <c r="A6" s="67"/>
      <c r="B6" s="67" t="s">
        <v>151</v>
      </c>
      <c r="C6" s="67" t="s">
        <v>67</v>
      </c>
      <c r="D6" s="67"/>
      <c r="M6" t="s">
        <v>151</v>
      </c>
    </row>
    <row r="7" spans="1:17">
      <c r="A7" s="67" t="s">
        <v>133</v>
      </c>
      <c r="B7" s="67">
        <v>0.8</v>
      </c>
      <c r="C7" s="67">
        <f>1-C8</f>
        <v>0.30000000000000004</v>
      </c>
      <c r="D7" s="67"/>
      <c r="I7">
        <f>D13</f>
        <v>0.50000000000000011</v>
      </c>
      <c r="P7">
        <f>SUM(M8,I10)</f>
        <v>0</v>
      </c>
      <c r="Q7">
        <f>M5*$I$7</f>
        <v>0.32000000000000006</v>
      </c>
    </row>
    <row r="8" spans="1:17">
      <c r="A8" s="67" t="s">
        <v>156</v>
      </c>
      <c r="B8" s="67">
        <f>1-B7</f>
        <v>0.19999999999999996</v>
      </c>
      <c r="C8" s="67">
        <v>0.7</v>
      </c>
      <c r="D8" s="67"/>
      <c r="I8" t="s">
        <v>133</v>
      </c>
      <c r="M8">
        <v>0</v>
      </c>
      <c r="N8">
        <f>P7</f>
        <v>0</v>
      </c>
    </row>
    <row r="9" spans="1:17">
      <c r="A9" s="67" t="s">
        <v>149</v>
      </c>
      <c r="B9" s="67">
        <f>SUM(B7:B8)</f>
        <v>1</v>
      </c>
      <c r="C9" s="67">
        <f>SUM(C7:C8)</f>
        <v>1</v>
      </c>
      <c r="D9" s="67"/>
    </row>
    <row r="10" spans="1:17">
      <c r="A10" s="67"/>
      <c r="B10" s="67"/>
      <c r="C10" s="67"/>
      <c r="D10" s="67"/>
      <c r="I10">
        <v>0</v>
      </c>
      <c r="J10">
        <f>IF(ABS(1-SUM(M5,M10))&lt;=0.00001,SUM(M5*N8,M10*N13),NA())</f>
        <v>0</v>
      </c>
      <c r="M10">
        <f>C19</f>
        <v>0.36</v>
      </c>
    </row>
    <row r="11" spans="1:17">
      <c r="A11" s="166" t="s">
        <v>201</v>
      </c>
      <c r="B11" s="167"/>
      <c r="C11" s="167"/>
      <c r="D11" s="168"/>
      <c r="M11" t="s">
        <v>67</v>
      </c>
    </row>
    <row r="12" spans="1:17">
      <c r="A12" s="67"/>
      <c r="B12" s="67" t="s">
        <v>151</v>
      </c>
      <c r="C12" s="67" t="s">
        <v>67</v>
      </c>
      <c r="D12" s="67" t="s">
        <v>148</v>
      </c>
      <c r="P12">
        <f>SUM(M13,I10)</f>
        <v>0</v>
      </c>
      <c r="Q12">
        <f>M10*$I$7</f>
        <v>0.18000000000000002</v>
      </c>
    </row>
    <row r="13" spans="1:17">
      <c r="A13" s="67" t="s">
        <v>133</v>
      </c>
      <c r="B13" s="67">
        <f>B3*B7</f>
        <v>0.32000000000000006</v>
      </c>
      <c r="C13" s="67">
        <f>C3*C7</f>
        <v>0.18000000000000002</v>
      </c>
      <c r="D13" s="67">
        <f>B13+C13</f>
        <v>0.50000000000000011</v>
      </c>
      <c r="F13" s="58"/>
      <c r="M13">
        <v>0</v>
      </c>
      <c r="N13">
        <f>P12</f>
        <v>0</v>
      </c>
    </row>
    <row r="14" spans="1:17">
      <c r="A14" s="67" t="s">
        <v>156</v>
      </c>
      <c r="B14" s="67">
        <f>B3*B8</f>
        <v>7.9999999999999988E-2</v>
      </c>
      <c r="C14" s="67">
        <f>C3*C8</f>
        <v>0.42</v>
      </c>
      <c r="D14" s="67">
        <f t="shared" ref="D14:D15" si="0">B14+C14</f>
        <v>0.5</v>
      </c>
    </row>
    <row r="15" spans="1:17">
      <c r="A15" s="67" t="s">
        <v>149</v>
      </c>
      <c r="B15" s="67">
        <f>SUM(B13:B14)</f>
        <v>0.4</v>
      </c>
      <c r="C15" s="67">
        <f>SUM(C13:C14)</f>
        <v>0.6</v>
      </c>
      <c r="D15" s="67">
        <f t="shared" si="0"/>
        <v>1</v>
      </c>
      <c r="F15">
        <f>IF(ABS(1-SUM(I7,I17))&lt;=0.00001,SUM(I7*J10,I17*J20),NA())</f>
        <v>0</v>
      </c>
      <c r="M15">
        <f>B20</f>
        <v>0.15999999999999998</v>
      </c>
    </row>
    <row r="16" spans="1:17">
      <c r="A16" s="67"/>
      <c r="B16" s="67"/>
      <c r="C16" s="67"/>
      <c r="D16" s="67"/>
      <c r="M16" t="s">
        <v>151</v>
      </c>
    </row>
    <row r="17" spans="1:17">
      <c r="A17" s="166" t="s">
        <v>203</v>
      </c>
      <c r="B17" s="167"/>
      <c r="C17" s="167"/>
      <c r="D17" s="168"/>
      <c r="I17">
        <f>D14</f>
        <v>0.5</v>
      </c>
      <c r="P17">
        <f>SUM(M18,I20)</f>
        <v>0</v>
      </c>
      <c r="Q17">
        <f>M15*$I$17</f>
        <v>7.9999999999999988E-2</v>
      </c>
    </row>
    <row r="18" spans="1:17">
      <c r="A18" s="67"/>
      <c r="B18" s="67" t="s">
        <v>151</v>
      </c>
      <c r="C18" s="67" t="s">
        <v>67</v>
      </c>
      <c r="D18" s="67" t="s">
        <v>148</v>
      </c>
      <c r="I18" t="s">
        <v>146</v>
      </c>
      <c r="M18">
        <v>0</v>
      </c>
      <c r="N18">
        <f>P17</f>
        <v>0</v>
      </c>
    </row>
    <row r="19" spans="1:17">
      <c r="A19" s="67" t="s">
        <v>133</v>
      </c>
      <c r="B19" s="67">
        <f>B13/D13</f>
        <v>0.64</v>
      </c>
      <c r="C19" s="67">
        <f>C13/D13</f>
        <v>0.36</v>
      </c>
      <c r="D19" s="67">
        <f>SUM(B19:C19)</f>
        <v>1</v>
      </c>
    </row>
    <row r="20" spans="1:17">
      <c r="A20" s="67" t="s">
        <v>156</v>
      </c>
      <c r="B20" s="67">
        <f>B14/D14</f>
        <v>0.15999999999999998</v>
      </c>
      <c r="C20" s="67">
        <f>C14/D14</f>
        <v>0.84</v>
      </c>
      <c r="D20" s="67">
        <f>SUM(B20:C20)</f>
        <v>1</v>
      </c>
      <c r="I20">
        <v>0</v>
      </c>
      <c r="J20">
        <f>IF(ABS(1-SUM(M15,M20))&lt;=0.00001,SUM(M15*N18,M20*N23),NA())</f>
        <v>0</v>
      </c>
      <c r="M20">
        <f>C20</f>
        <v>0.84</v>
      </c>
    </row>
    <row r="21" spans="1:17">
      <c r="M21" t="s">
        <v>67</v>
      </c>
    </row>
    <row r="22" spans="1:17">
      <c r="P22">
        <f>SUM(M23,I20)</f>
        <v>0</v>
      </c>
      <c r="Q22">
        <f>M20*$I$17</f>
        <v>0.42</v>
      </c>
    </row>
    <row r="23" spans="1:17">
      <c r="M23">
        <v>0</v>
      </c>
      <c r="N23">
        <f>P22</f>
        <v>0</v>
      </c>
    </row>
    <row r="1000" spans="189:204">
      <c r="GH1000" t="s">
        <v>61</v>
      </c>
      <c r="GI1000" t="s">
        <v>62</v>
      </c>
      <c r="GJ1000" t="s">
        <v>63</v>
      </c>
      <c r="GK1000" t="s">
        <v>64</v>
      </c>
      <c r="GL1000" t="s">
        <v>65</v>
      </c>
      <c r="GM1000" t="s">
        <v>66</v>
      </c>
      <c r="GN1000" t="s">
        <v>67</v>
      </c>
      <c r="GO1000" t="s">
        <v>68</v>
      </c>
      <c r="GP1000" t="s">
        <v>69</v>
      </c>
      <c r="GQ1000" t="s">
        <v>70</v>
      </c>
      <c r="GR1000" t="s">
        <v>71</v>
      </c>
      <c r="GS1000" t="s">
        <v>72</v>
      </c>
      <c r="GT1000" t="s">
        <v>73</v>
      </c>
      <c r="GU1000" t="s">
        <v>74</v>
      </c>
      <c r="GV1000" t="s">
        <v>75</v>
      </c>
    </row>
    <row r="1001" spans="189:204">
      <c r="GG1001">
        <v>0</v>
      </c>
      <c r="GH1001">
        <v>0</v>
      </c>
      <c r="GI1001" t="s">
        <v>76</v>
      </c>
      <c r="GJ1001">
        <v>0</v>
      </c>
      <c r="GK1001">
        <v>0</v>
      </c>
      <c r="GL1001">
        <v>0</v>
      </c>
      <c r="GM1001" t="s">
        <v>83</v>
      </c>
      <c r="GN1001">
        <v>2</v>
      </c>
      <c r="GO1001">
        <v>1</v>
      </c>
      <c r="GP1001">
        <v>2</v>
      </c>
      <c r="GQ1001">
        <v>0</v>
      </c>
      <c r="GR1001">
        <v>0</v>
      </c>
      <c r="GS1001">
        <v>0</v>
      </c>
      <c r="GT1001">
        <v>9</v>
      </c>
      <c r="GU1001">
        <v>1</v>
      </c>
      <c r="GV1001" t="b">
        <v>1</v>
      </c>
    </row>
    <row r="1002" spans="189:204">
      <c r="GG1002">
        <v>2</v>
      </c>
      <c r="GH1002">
        <v>1</v>
      </c>
      <c r="GL1002">
        <v>0</v>
      </c>
      <c r="GM1002" t="s">
        <v>83</v>
      </c>
      <c r="GN1002">
        <v>2</v>
      </c>
      <c r="GO1002">
        <v>3</v>
      </c>
      <c r="GP1002">
        <v>4</v>
      </c>
      <c r="GQ1002">
        <v>0</v>
      </c>
      <c r="GR1002">
        <v>0</v>
      </c>
      <c r="GS1002">
        <v>0</v>
      </c>
      <c r="GT1002">
        <v>4</v>
      </c>
      <c r="GU1002">
        <v>5</v>
      </c>
      <c r="GV1002" t="b">
        <v>1</v>
      </c>
    </row>
    <row r="1003" spans="189:204">
      <c r="GG1003">
        <v>0</v>
      </c>
      <c r="GH1003">
        <v>2</v>
      </c>
      <c r="GL1003">
        <v>0</v>
      </c>
      <c r="GM1003" t="s">
        <v>83</v>
      </c>
      <c r="GN1003">
        <v>2</v>
      </c>
      <c r="GO1003">
        <v>5</v>
      </c>
      <c r="GP1003">
        <v>6</v>
      </c>
      <c r="GQ1003">
        <v>0</v>
      </c>
      <c r="GR1003">
        <v>0</v>
      </c>
      <c r="GS1003">
        <v>0</v>
      </c>
      <c r="GT1003">
        <v>14</v>
      </c>
      <c r="GU1003">
        <v>5</v>
      </c>
      <c r="GV1003" t="b">
        <v>1</v>
      </c>
    </row>
    <row r="1004" spans="189:204">
      <c r="GG1004">
        <v>5</v>
      </c>
      <c r="GH1004">
        <v>3</v>
      </c>
      <c r="GL1004">
        <v>1</v>
      </c>
      <c r="GM1004" t="s">
        <v>78</v>
      </c>
      <c r="GN1004">
        <v>0</v>
      </c>
      <c r="GO1004">
        <v>0</v>
      </c>
      <c r="GP1004">
        <v>0</v>
      </c>
      <c r="GQ1004">
        <v>0</v>
      </c>
      <c r="GR1004">
        <v>0</v>
      </c>
      <c r="GS1004">
        <v>0</v>
      </c>
      <c r="GT1004">
        <v>2</v>
      </c>
      <c r="GU1004">
        <v>9</v>
      </c>
      <c r="GV1004" t="b">
        <v>1</v>
      </c>
    </row>
    <row r="1005" spans="189:204">
      <c r="GG1005">
        <v>6</v>
      </c>
      <c r="GH1005">
        <v>4</v>
      </c>
      <c r="GL1005">
        <v>1</v>
      </c>
      <c r="GM1005" t="s">
        <v>78</v>
      </c>
      <c r="GN1005">
        <v>0</v>
      </c>
      <c r="GO1005">
        <v>0</v>
      </c>
      <c r="GP1005">
        <v>0</v>
      </c>
      <c r="GQ1005">
        <v>0</v>
      </c>
      <c r="GR1005">
        <v>0</v>
      </c>
      <c r="GS1005">
        <v>0</v>
      </c>
      <c r="GT1005">
        <v>7</v>
      </c>
      <c r="GU1005">
        <v>9</v>
      </c>
      <c r="GV1005" t="b">
        <v>1</v>
      </c>
    </row>
    <row r="1006" spans="189:204">
      <c r="GH1006">
        <v>5</v>
      </c>
      <c r="GL1006">
        <v>2</v>
      </c>
      <c r="GM1006" t="s">
        <v>78</v>
      </c>
      <c r="GN1006">
        <v>0</v>
      </c>
      <c r="GO1006">
        <v>0</v>
      </c>
      <c r="GP1006">
        <v>0</v>
      </c>
      <c r="GQ1006">
        <v>0</v>
      </c>
      <c r="GR1006">
        <v>0</v>
      </c>
      <c r="GS1006">
        <v>0</v>
      </c>
      <c r="GT1006">
        <v>12</v>
      </c>
      <c r="GU1006">
        <v>9</v>
      </c>
      <c r="GV1006" t="b">
        <v>1</v>
      </c>
    </row>
    <row r="1007" spans="189:204">
      <c r="GH1007">
        <v>6</v>
      </c>
      <c r="GL1007">
        <v>2</v>
      </c>
      <c r="GM1007" t="s">
        <v>78</v>
      </c>
      <c r="GN1007">
        <v>0</v>
      </c>
      <c r="GO1007">
        <v>0</v>
      </c>
      <c r="GP1007">
        <v>0</v>
      </c>
      <c r="GQ1007">
        <v>0</v>
      </c>
      <c r="GR1007">
        <v>0</v>
      </c>
      <c r="GS1007">
        <v>0</v>
      </c>
      <c r="GT1007">
        <v>17</v>
      </c>
      <c r="GU1007">
        <v>9</v>
      </c>
      <c r="GV1007" t="b">
        <v>1</v>
      </c>
    </row>
  </sheetData>
  <sheetProtection scenarios="1" selectLockedCells="1" selectUnlockedCells="1"/>
  <mergeCells count="3">
    <mergeCell ref="A5:D5"/>
    <mergeCell ref="A11:D11"/>
    <mergeCell ref="A17:D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V1015"/>
  <sheetViews>
    <sheetView workbookViewId="0"/>
  </sheetViews>
  <sheetFormatPr defaultRowHeight="15"/>
  <cols>
    <col min="1" max="4" width="12" style="21" customWidth="1"/>
    <col min="7" max="7" width="2.28515625" customWidth="1"/>
    <col min="8" max="8" width="3.7109375" customWidth="1"/>
    <col min="11" max="11" width="2.28515625" customWidth="1"/>
    <col min="12" max="12" width="3.7109375" customWidth="1"/>
    <col min="15" max="15" width="2.28515625" customWidth="1"/>
    <col min="16" max="16" width="3.7109375" customWidth="1"/>
    <col min="19" max="19" width="2.28515625" customWidth="1"/>
  </cols>
  <sheetData>
    <row r="2" spans="1:21">
      <c r="A2" s="68"/>
      <c r="B2" s="67" t="s">
        <v>151</v>
      </c>
      <c r="C2" s="67" t="s">
        <v>67</v>
      </c>
      <c r="D2" s="68"/>
    </row>
    <row r="3" spans="1:21">
      <c r="A3" s="101" t="s">
        <v>182</v>
      </c>
      <c r="B3" s="67">
        <v>0.4</v>
      </c>
      <c r="C3" s="67">
        <f>1-B3</f>
        <v>0.6</v>
      </c>
      <c r="D3" s="67"/>
    </row>
    <row r="4" spans="1:21">
      <c r="A4" s="67"/>
      <c r="B4" s="67"/>
      <c r="C4" s="67"/>
      <c r="D4" s="67"/>
    </row>
    <row r="5" spans="1:21">
      <c r="A5" s="101" t="s">
        <v>202</v>
      </c>
      <c r="B5" s="102"/>
      <c r="C5" s="102"/>
      <c r="D5" s="103"/>
      <c r="Q5">
        <v>0.8</v>
      </c>
    </row>
    <row r="6" spans="1:21">
      <c r="A6" s="67"/>
      <c r="B6" s="67" t="s">
        <v>151</v>
      </c>
      <c r="C6" s="67" t="s">
        <v>67</v>
      </c>
      <c r="D6" s="67"/>
      <c r="Q6" t="s">
        <v>154</v>
      </c>
    </row>
    <row r="7" spans="1:21">
      <c r="A7" s="67" t="s">
        <v>133</v>
      </c>
      <c r="B7" s="67">
        <v>0.8</v>
      </c>
      <c r="C7" s="67">
        <f>1-C8</f>
        <v>0.30000000000000004</v>
      </c>
      <c r="D7" s="67"/>
      <c r="M7">
        <v>0.65</v>
      </c>
      <c r="T7">
        <f>SUM(Q8,M10,I15)</f>
        <v>45000</v>
      </c>
      <c r="U7">
        <f>Q5*$M$7</f>
        <v>0.52</v>
      </c>
    </row>
    <row r="8" spans="1:21">
      <c r="A8" s="67" t="s">
        <v>156</v>
      </c>
      <c r="B8" s="67">
        <f>1-B7</f>
        <v>0.19999999999999996</v>
      </c>
      <c r="C8" s="67">
        <v>0.7</v>
      </c>
      <c r="D8" s="67"/>
      <c r="M8" t="s">
        <v>133</v>
      </c>
      <c r="Q8">
        <v>50000</v>
      </c>
      <c r="R8">
        <f>T7</f>
        <v>45000</v>
      </c>
    </row>
    <row r="9" spans="1:21">
      <c r="A9" s="67" t="s">
        <v>149</v>
      </c>
      <c r="B9" s="67">
        <f>SUM(B7:B8)</f>
        <v>1</v>
      </c>
      <c r="C9" s="67">
        <f>SUM(C7:C8)</f>
        <v>1</v>
      </c>
      <c r="D9" s="67"/>
    </row>
    <row r="10" spans="1:21">
      <c r="A10" s="67"/>
      <c r="B10" s="67"/>
      <c r="C10" s="67"/>
      <c r="D10" s="67"/>
      <c r="M10">
        <v>0</v>
      </c>
      <c r="N10">
        <f>IF(ABS(1-SUM(Q5,Q10))&lt;=0.00001,SUM(Q5*R8,Q10*R13),NA())</f>
        <v>33000</v>
      </c>
      <c r="Q10">
        <v>0.2</v>
      </c>
    </row>
    <row r="11" spans="1:21">
      <c r="A11" s="101" t="s">
        <v>201</v>
      </c>
      <c r="B11" s="102"/>
      <c r="C11" s="102"/>
      <c r="D11" s="103"/>
      <c r="Q11" t="s">
        <v>155</v>
      </c>
    </row>
    <row r="12" spans="1:21">
      <c r="A12" s="67"/>
      <c r="B12" s="67" t="s">
        <v>151</v>
      </c>
      <c r="C12" s="67" t="s">
        <v>67</v>
      </c>
      <c r="D12" s="67" t="s">
        <v>148</v>
      </c>
      <c r="T12">
        <f>SUM(Q13,M10,I15)</f>
        <v>-15000</v>
      </c>
      <c r="U12">
        <f>Q10*$M$7</f>
        <v>0.13</v>
      </c>
    </row>
    <row r="13" spans="1:21">
      <c r="A13" s="67" t="s">
        <v>133</v>
      </c>
      <c r="B13" s="67">
        <f>B3*B7</f>
        <v>0.32000000000000006</v>
      </c>
      <c r="C13" s="67">
        <f>C3*C7</f>
        <v>0.18000000000000002</v>
      </c>
      <c r="D13" s="67">
        <f>B13+C13</f>
        <v>0.50000000000000011</v>
      </c>
      <c r="I13" t="s">
        <v>152</v>
      </c>
      <c r="Q13">
        <v>-10000</v>
      </c>
      <c r="R13">
        <f>T12</f>
        <v>-15000</v>
      </c>
    </row>
    <row r="14" spans="1:21">
      <c r="A14" s="67" t="s">
        <v>156</v>
      </c>
      <c r="B14" s="67">
        <f>B3*B8</f>
        <v>7.9999999999999988E-2</v>
      </c>
      <c r="C14" s="67">
        <f>C3*C8</f>
        <v>0.42</v>
      </c>
      <c r="D14" s="67">
        <f t="shared" ref="D14:D15" si="0">B14+C14</f>
        <v>0.5</v>
      </c>
    </row>
    <row r="15" spans="1:21">
      <c r="A15" s="67" t="s">
        <v>149</v>
      </c>
      <c r="B15" s="67">
        <f>SUM(B13:B14)</f>
        <v>0.4</v>
      </c>
      <c r="C15" s="67">
        <f>SUM(C13:C14)</f>
        <v>0.6</v>
      </c>
      <c r="D15" s="67">
        <f t="shared" si="0"/>
        <v>1</v>
      </c>
      <c r="I15">
        <v>-5000</v>
      </c>
      <c r="J15">
        <f>IF(ABS(1-SUM(M7,M17))&lt;=0.00001,SUM(M7*N10,M17*N20),NA())</f>
        <v>24600</v>
      </c>
      <c r="Q15">
        <v>0.4</v>
      </c>
    </row>
    <row r="16" spans="1:21">
      <c r="A16" s="67"/>
      <c r="B16" s="67"/>
      <c r="C16" s="67"/>
      <c r="D16" s="67"/>
      <c r="Q16" t="s">
        <v>154</v>
      </c>
    </row>
    <row r="17" spans="1:21">
      <c r="A17" s="101" t="s">
        <v>203</v>
      </c>
      <c r="B17" s="102"/>
      <c r="C17" s="102"/>
      <c r="D17" s="103"/>
      <c r="M17">
        <v>0.35</v>
      </c>
      <c r="T17">
        <f>SUM(Q18,M20,I15)</f>
        <v>45000</v>
      </c>
      <c r="U17">
        <f>Q15*$M$17</f>
        <v>0.13999999999999999</v>
      </c>
    </row>
    <row r="18" spans="1:21">
      <c r="A18" s="67"/>
      <c r="B18" s="67" t="s">
        <v>151</v>
      </c>
      <c r="C18" s="67" t="s">
        <v>67</v>
      </c>
      <c r="D18" s="67" t="s">
        <v>148</v>
      </c>
      <c r="M18" t="s">
        <v>156</v>
      </c>
      <c r="Q18">
        <v>50000</v>
      </c>
      <c r="R18">
        <f>T17</f>
        <v>45000</v>
      </c>
    </row>
    <row r="19" spans="1:21">
      <c r="A19" s="67" t="s">
        <v>133</v>
      </c>
      <c r="B19" s="67">
        <f>B13/D13</f>
        <v>0.64</v>
      </c>
      <c r="C19" s="67">
        <f>C13/D13</f>
        <v>0.36</v>
      </c>
      <c r="D19" s="67">
        <f>SUM(B19:C19)</f>
        <v>1</v>
      </c>
    </row>
    <row r="20" spans="1:21">
      <c r="A20" s="67" t="s">
        <v>156</v>
      </c>
      <c r="B20" s="67">
        <f>B14/D14</f>
        <v>0.15999999999999998</v>
      </c>
      <c r="C20" s="67">
        <f>C14/D14</f>
        <v>0.84</v>
      </c>
      <c r="D20" s="67">
        <f>SUM(B20:C20)</f>
        <v>1</v>
      </c>
      <c r="M20">
        <v>0</v>
      </c>
      <c r="N20">
        <f>IF(ABS(1-SUM(Q15,Q20))&lt;=0.00001,SUM(Q15*R18,Q20*R23),NA())</f>
        <v>9000</v>
      </c>
      <c r="Q20">
        <v>0.6</v>
      </c>
    </row>
    <row r="21" spans="1:21">
      <c r="Q21" t="s">
        <v>155</v>
      </c>
    </row>
    <row r="22" spans="1:21">
      <c r="A22" s="50" t="s">
        <v>157</v>
      </c>
      <c r="T22">
        <f>SUM(Q23,M20,I15)</f>
        <v>-15000</v>
      </c>
      <c r="U22">
        <f>Q20*$M$17</f>
        <v>0.21</v>
      </c>
    </row>
    <row r="23" spans="1:21">
      <c r="A23" s="67"/>
      <c r="B23" s="67" t="s">
        <v>151</v>
      </c>
      <c r="C23" s="67" t="s">
        <v>67</v>
      </c>
      <c r="D23" s="67" t="s">
        <v>148</v>
      </c>
      <c r="F23" s="58"/>
      <c r="Q23">
        <v>-10000</v>
      </c>
      <c r="R23">
        <f>T22</f>
        <v>-15000</v>
      </c>
    </row>
    <row r="24" spans="1:21">
      <c r="A24" s="67" t="s">
        <v>133</v>
      </c>
      <c r="B24" s="67">
        <f>D24*B36</f>
        <v>0.52</v>
      </c>
      <c r="C24" s="67">
        <f>D24*C36</f>
        <v>0.13</v>
      </c>
      <c r="D24" s="67">
        <v>0.65</v>
      </c>
      <c r="G24">
        <f>IF(F25=J15,1,IF(F25=J35,2))</f>
        <v>1</v>
      </c>
    </row>
    <row r="25" spans="1:21">
      <c r="A25" s="67" t="s">
        <v>146</v>
      </c>
      <c r="B25" s="67">
        <f>D25*B37</f>
        <v>0.13999999999999999</v>
      </c>
      <c r="C25" s="67">
        <f>D25*C37</f>
        <v>0.21</v>
      </c>
      <c r="D25" s="67">
        <v>0.35</v>
      </c>
      <c r="F25">
        <f>MAX(J15,J35)</f>
        <v>24600</v>
      </c>
      <c r="Q25">
        <v>0.64</v>
      </c>
    </row>
    <row r="26" spans="1:21">
      <c r="A26" s="67" t="s">
        <v>149</v>
      </c>
      <c r="B26" s="67">
        <f>SUM(B24:B25)</f>
        <v>0.66</v>
      </c>
      <c r="C26" s="67">
        <f>SUM(C24:C25)</f>
        <v>0.33999999999999997</v>
      </c>
      <c r="D26" s="67">
        <f>SUM(B26:C26)</f>
        <v>1</v>
      </c>
      <c r="Q26" t="s">
        <v>154</v>
      </c>
    </row>
    <row r="27" spans="1:21">
      <c r="A27" s="67"/>
      <c r="B27" s="67"/>
      <c r="C27" s="67"/>
      <c r="D27" s="67"/>
      <c r="M27">
        <v>0.5</v>
      </c>
      <c r="T27">
        <f>SUM(Q28,M30,I35)</f>
        <v>50000</v>
      </c>
      <c r="U27">
        <f>Q25*$M$27</f>
        <v>0.32</v>
      </c>
    </row>
    <row r="28" spans="1:21">
      <c r="A28" s="68" t="s">
        <v>147</v>
      </c>
      <c r="B28" s="67"/>
      <c r="C28" s="67"/>
      <c r="D28" s="67"/>
      <c r="M28" t="s">
        <v>133</v>
      </c>
      <c r="Q28">
        <v>50000</v>
      </c>
      <c r="R28">
        <f>T27</f>
        <v>50000</v>
      </c>
    </row>
    <row r="29" spans="1:21">
      <c r="A29" s="67"/>
      <c r="B29" s="67" t="s">
        <v>151</v>
      </c>
      <c r="C29" s="67" t="s">
        <v>67</v>
      </c>
      <c r="D29" s="67" t="s">
        <v>148</v>
      </c>
    </row>
    <row r="30" spans="1:21">
      <c r="A30" s="67" t="s">
        <v>133</v>
      </c>
      <c r="B30" s="69">
        <f>B24/B26</f>
        <v>0.78787878787878785</v>
      </c>
      <c r="C30" s="69">
        <f>C24/C26</f>
        <v>0.38235294117647062</v>
      </c>
      <c r="D30" s="67"/>
      <c r="M30">
        <v>0</v>
      </c>
      <c r="N30">
        <f>IF(ABS(1-SUM(Q25,Q30))&lt;=0.00001,SUM(Q25*R28,Q30*R33),NA())</f>
        <v>28400</v>
      </c>
      <c r="Q30">
        <v>0.36</v>
      </c>
    </row>
    <row r="31" spans="1:21">
      <c r="A31" s="67" t="s">
        <v>146</v>
      </c>
      <c r="B31" s="69">
        <f>B25/B26</f>
        <v>0.2121212121212121</v>
      </c>
      <c r="C31" s="69">
        <f>C25/C26</f>
        <v>0.61764705882352944</v>
      </c>
      <c r="D31" s="67"/>
      <c r="Q31" t="s">
        <v>155</v>
      </c>
    </row>
    <row r="32" spans="1:21">
      <c r="A32" s="67" t="s">
        <v>149</v>
      </c>
      <c r="B32" s="67">
        <f>SUM(B30:B31)</f>
        <v>1</v>
      </c>
      <c r="C32" s="67">
        <f>SUM(C30:C31)</f>
        <v>1</v>
      </c>
      <c r="D32" s="67"/>
      <c r="T32">
        <f>SUM(Q33,M30,I35)</f>
        <v>-10000</v>
      </c>
      <c r="U32">
        <f>Q30*$M$27</f>
        <v>0.18</v>
      </c>
    </row>
    <row r="33" spans="1:21">
      <c r="A33" s="67"/>
      <c r="B33" s="67"/>
      <c r="C33" s="67"/>
      <c r="D33" s="67"/>
      <c r="I33" t="s">
        <v>153</v>
      </c>
      <c r="Q33">
        <v>-10000</v>
      </c>
      <c r="R33">
        <f>T32</f>
        <v>-10000</v>
      </c>
    </row>
    <row r="34" spans="1:21">
      <c r="A34" s="68" t="s">
        <v>150</v>
      </c>
      <c r="B34" s="67"/>
      <c r="C34" s="67"/>
      <c r="D34" s="67"/>
    </row>
    <row r="35" spans="1:21">
      <c r="A35" s="67"/>
      <c r="B35" s="67" t="s">
        <v>151</v>
      </c>
      <c r="C35" s="67" t="s">
        <v>67</v>
      </c>
      <c r="D35" s="67" t="s">
        <v>148</v>
      </c>
      <c r="I35">
        <v>0</v>
      </c>
      <c r="J35">
        <f>IF(ABS(1-SUM(M27,M37))&lt;=0.00001,SUM(M27*N30,M37*N40),NA())</f>
        <v>14000</v>
      </c>
      <c r="Q35">
        <v>0.16</v>
      </c>
    </row>
    <row r="36" spans="1:21">
      <c r="A36" s="67" t="s">
        <v>133</v>
      </c>
      <c r="B36" s="67">
        <v>0.8</v>
      </c>
      <c r="C36" s="67">
        <v>0.2</v>
      </c>
      <c r="D36" s="67">
        <f>SUM(B36:C36)</f>
        <v>1</v>
      </c>
      <c r="Q36" t="s">
        <v>154</v>
      </c>
    </row>
    <row r="37" spans="1:21">
      <c r="A37" s="67" t="s">
        <v>146</v>
      </c>
      <c r="B37" s="67">
        <v>0.4</v>
      </c>
      <c r="C37" s="67">
        <v>0.6</v>
      </c>
      <c r="D37" s="67">
        <f>SUM(B37:C37)</f>
        <v>1</v>
      </c>
      <c r="M37">
        <v>0.5</v>
      </c>
      <c r="T37">
        <f>SUM(Q38,M40,I35)</f>
        <v>50000</v>
      </c>
      <c r="U37">
        <f>Q35*$M$37</f>
        <v>0.08</v>
      </c>
    </row>
    <row r="38" spans="1:21">
      <c r="A38" s="67" t="s">
        <v>149</v>
      </c>
      <c r="B38" s="67"/>
      <c r="C38" s="67"/>
      <c r="D38" s="67"/>
      <c r="M38" t="s">
        <v>156</v>
      </c>
      <c r="Q38">
        <v>50000</v>
      </c>
      <c r="R38">
        <f>T37</f>
        <v>50000</v>
      </c>
    </row>
    <row r="40" spans="1:21">
      <c r="M40">
        <v>0</v>
      </c>
      <c r="N40">
        <f>IF(ABS(1-SUM(Q35,Q40))&lt;=0.00001,SUM(Q35*R38,Q40*R43),NA())</f>
        <v>-400</v>
      </c>
      <c r="Q40">
        <v>0.84</v>
      </c>
    </row>
    <row r="41" spans="1:21">
      <c r="Q41" t="s">
        <v>155</v>
      </c>
    </row>
    <row r="42" spans="1:21">
      <c r="T42">
        <f>SUM(Q43,M40,I35)</f>
        <v>-10000</v>
      </c>
      <c r="U42">
        <f>Q40*$M$37</f>
        <v>0.42</v>
      </c>
    </row>
    <row r="43" spans="1:21">
      <c r="Q43">
        <v>-10000</v>
      </c>
      <c r="R43">
        <f>T42</f>
        <v>-10000</v>
      </c>
    </row>
    <row r="1000" spans="189:204">
      <c r="GH1000" t="s">
        <v>61</v>
      </c>
      <c r="GI1000" t="s">
        <v>62</v>
      </c>
      <c r="GJ1000" t="s">
        <v>63</v>
      </c>
      <c r="GK1000" t="s">
        <v>64</v>
      </c>
      <c r="GL1000" t="s">
        <v>65</v>
      </c>
      <c r="GM1000" t="s">
        <v>66</v>
      </c>
      <c r="GN1000" t="s">
        <v>67</v>
      </c>
      <c r="GO1000" t="s">
        <v>68</v>
      </c>
      <c r="GP1000" t="s">
        <v>69</v>
      </c>
      <c r="GQ1000" t="s">
        <v>70</v>
      </c>
      <c r="GR1000" t="s">
        <v>71</v>
      </c>
      <c r="GS1000" t="s">
        <v>72</v>
      </c>
      <c r="GT1000" t="s">
        <v>73</v>
      </c>
      <c r="GU1000" t="s">
        <v>74</v>
      </c>
      <c r="GV1000" t="s">
        <v>75</v>
      </c>
    </row>
    <row r="1001" spans="189:204">
      <c r="GG1001">
        <v>0</v>
      </c>
      <c r="GH1001">
        <v>0</v>
      </c>
      <c r="GI1001" t="s">
        <v>76</v>
      </c>
      <c r="GJ1001">
        <v>0</v>
      </c>
      <c r="GK1001">
        <v>0</v>
      </c>
      <c r="GL1001">
        <v>0</v>
      </c>
      <c r="GM1001" t="s">
        <v>77</v>
      </c>
      <c r="GN1001">
        <v>2</v>
      </c>
      <c r="GO1001">
        <v>1</v>
      </c>
      <c r="GP1001">
        <v>2</v>
      </c>
      <c r="GQ1001">
        <v>0</v>
      </c>
      <c r="GR1001">
        <v>0</v>
      </c>
      <c r="GS1001">
        <v>0</v>
      </c>
      <c r="GT1001">
        <v>19</v>
      </c>
      <c r="GU1001">
        <v>1</v>
      </c>
      <c r="GV1001" t="b">
        <v>1</v>
      </c>
    </row>
    <row r="1002" spans="189:204">
      <c r="GG1002">
        <v>0</v>
      </c>
      <c r="GH1002">
        <v>1</v>
      </c>
      <c r="GK1002">
        <v>0</v>
      </c>
      <c r="GL1002">
        <v>0</v>
      </c>
      <c r="GM1002" t="s">
        <v>83</v>
      </c>
      <c r="GN1002">
        <v>2</v>
      </c>
      <c r="GO1002">
        <v>3</v>
      </c>
      <c r="GP1002">
        <v>4</v>
      </c>
      <c r="GQ1002">
        <v>0</v>
      </c>
      <c r="GR1002">
        <v>0</v>
      </c>
      <c r="GS1002">
        <v>0</v>
      </c>
      <c r="GT1002">
        <v>9</v>
      </c>
      <c r="GU1002">
        <v>5</v>
      </c>
      <c r="GV1002" t="b">
        <v>1</v>
      </c>
    </row>
    <row r="1003" spans="189:204">
      <c r="GG1003">
        <v>0</v>
      </c>
      <c r="GH1003">
        <v>2</v>
      </c>
      <c r="GK1003">
        <v>0</v>
      </c>
      <c r="GL1003">
        <v>0</v>
      </c>
      <c r="GM1003" t="s">
        <v>83</v>
      </c>
      <c r="GN1003">
        <v>2</v>
      </c>
      <c r="GO1003">
        <v>5</v>
      </c>
      <c r="GP1003">
        <v>6</v>
      </c>
      <c r="GQ1003">
        <v>0</v>
      </c>
      <c r="GR1003">
        <v>0</v>
      </c>
      <c r="GS1003">
        <v>0</v>
      </c>
      <c r="GT1003">
        <v>29</v>
      </c>
      <c r="GU1003">
        <v>5</v>
      </c>
      <c r="GV1003" t="b">
        <v>1</v>
      </c>
    </row>
    <row r="1004" spans="189:204">
      <c r="GG1004">
        <v>0</v>
      </c>
      <c r="GH1004">
        <v>3</v>
      </c>
      <c r="GL1004">
        <v>1</v>
      </c>
      <c r="GM1004" t="s">
        <v>83</v>
      </c>
      <c r="GN1004">
        <v>2</v>
      </c>
      <c r="GO1004">
        <v>7</v>
      </c>
      <c r="GP1004">
        <v>8</v>
      </c>
      <c r="GQ1004">
        <v>0</v>
      </c>
      <c r="GR1004">
        <v>0</v>
      </c>
      <c r="GS1004">
        <v>0</v>
      </c>
      <c r="GT1004">
        <v>4</v>
      </c>
      <c r="GU1004">
        <v>9</v>
      </c>
      <c r="GV1004" t="b">
        <v>1</v>
      </c>
    </row>
    <row r="1005" spans="189:204">
      <c r="GG1005">
        <v>0</v>
      </c>
      <c r="GH1005">
        <v>4</v>
      </c>
      <c r="GL1005">
        <v>1</v>
      </c>
      <c r="GM1005" t="s">
        <v>83</v>
      </c>
      <c r="GN1005">
        <v>2</v>
      </c>
      <c r="GO1005">
        <v>9</v>
      </c>
      <c r="GP1005">
        <v>10</v>
      </c>
      <c r="GQ1005">
        <v>0</v>
      </c>
      <c r="GR1005">
        <v>0</v>
      </c>
      <c r="GS1005">
        <v>0</v>
      </c>
      <c r="GT1005">
        <v>14</v>
      </c>
      <c r="GU1005">
        <v>9</v>
      </c>
      <c r="GV1005" t="b">
        <v>1</v>
      </c>
    </row>
    <row r="1006" spans="189:204">
      <c r="GG1006">
        <v>6</v>
      </c>
      <c r="GH1006">
        <v>5</v>
      </c>
      <c r="GL1006">
        <v>2</v>
      </c>
      <c r="GM1006" t="s">
        <v>83</v>
      </c>
      <c r="GN1006">
        <v>2</v>
      </c>
      <c r="GO1006">
        <v>11</v>
      </c>
      <c r="GP1006">
        <v>12</v>
      </c>
      <c r="GQ1006">
        <v>0</v>
      </c>
      <c r="GR1006">
        <v>0</v>
      </c>
      <c r="GS1006">
        <v>0</v>
      </c>
      <c r="GT1006">
        <v>24</v>
      </c>
      <c r="GU1006">
        <v>9</v>
      </c>
      <c r="GV1006" t="b">
        <v>1</v>
      </c>
    </row>
    <row r="1007" spans="189:204">
      <c r="GG1007">
        <v>0</v>
      </c>
      <c r="GH1007">
        <v>6</v>
      </c>
      <c r="GL1007">
        <v>2</v>
      </c>
      <c r="GM1007" t="s">
        <v>83</v>
      </c>
      <c r="GN1007">
        <v>2</v>
      </c>
      <c r="GO1007">
        <v>13</v>
      </c>
      <c r="GP1007">
        <v>14</v>
      </c>
      <c r="GQ1007">
        <v>0</v>
      </c>
      <c r="GR1007">
        <v>0</v>
      </c>
      <c r="GS1007">
        <v>0</v>
      </c>
      <c r="GT1007">
        <v>34</v>
      </c>
      <c r="GU1007">
        <v>9</v>
      </c>
      <c r="GV1007" t="b">
        <v>1</v>
      </c>
    </row>
    <row r="1008" spans="189:204">
      <c r="GG1008">
        <v>0</v>
      </c>
      <c r="GH1008">
        <v>7</v>
      </c>
      <c r="GL1008">
        <v>3</v>
      </c>
      <c r="GM1008" t="s">
        <v>78</v>
      </c>
      <c r="GN1008">
        <v>0</v>
      </c>
      <c r="GO1008">
        <v>0</v>
      </c>
      <c r="GP1008">
        <v>0</v>
      </c>
      <c r="GQ1008">
        <v>0</v>
      </c>
      <c r="GR1008">
        <v>0</v>
      </c>
      <c r="GS1008">
        <v>0</v>
      </c>
      <c r="GT1008">
        <v>2</v>
      </c>
      <c r="GU1008">
        <v>13</v>
      </c>
      <c r="GV1008" t="b">
        <v>1</v>
      </c>
    </row>
    <row r="1009" spans="189:204">
      <c r="GG1009">
        <v>0</v>
      </c>
      <c r="GH1009">
        <v>8</v>
      </c>
      <c r="GL1009">
        <v>3</v>
      </c>
      <c r="GM1009" t="s">
        <v>78</v>
      </c>
      <c r="GN1009">
        <v>0</v>
      </c>
      <c r="GO1009">
        <v>0</v>
      </c>
      <c r="GP1009">
        <v>0</v>
      </c>
      <c r="GQ1009">
        <v>0</v>
      </c>
      <c r="GR1009">
        <v>0</v>
      </c>
      <c r="GS1009">
        <v>0</v>
      </c>
      <c r="GT1009">
        <v>7</v>
      </c>
      <c r="GU1009">
        <v>13</v>
      </c>
      <c r="GV1009" t="b">
        <v>1</v>
      </c>
    </row>
    <row r="1010" spans="189:204">
      <c r="GG1010">
        <v>0</v>
      </c>
      <c r="GH1010">
        <v>9</v>
      </c>
      <c r="GL1010">
        <v>4</v>
      </c>
      <c r="GM1010" t="s">
        <v>78</v>
      </c>
      <c r="GN1010">
        <v>0</v>
      </c>
      <c r="GO1010">
        <v>0</v>
      </c>
      <c r="GP1010">
        <v>0</v>
      </c>
      <c r="GQ1010">
        <v>0</v>
      </c>
      <c r="GR1010">
        <v>0</v>
      </c>
      <c r="GS1010">
        <v>0</v>
      </c>
      <c r="GT1010">
        <v>12</v>
      </c>
      <c r="GU1010">
        <v>13</v>
      </c>
      <c r="GV1010" t="b">
        <v>1</v>
      </c>
    </row>
    <row r="1011" spans="189:204">
      <c r="GG1011">
        <v>0</v>
      </c>
      <c r="GH1011">
        <v>10</v>
      </c>
      <c r="GL1011">
        <v>4</v>
      </c>
      <c r="GM1011" t="s">
        <v>78</v>
      </c>
      <c r="GN1011">
        <v>0</v>
      </c>
      <c r="GO1011">
        <v>0</v>
      </c>
      <c r="GP1011">
        <v>0</v>
      </c>
      <c r="GQ1011">
        <v>0</v>
      </c>
      <c r="GR1011">
        <v>0</v>
      </c>
      <c r="GS1011">
        <v>0</v>
      </c>
      <c r="GT1011">
        <v>17</v>
      </c>
      <c r="GU1011">
        <v>13</v>
      </c>
      <c r="GV1011" t="b">
        <v>1</v>
      </c>
    </row>
    <row r="1012" spans="189:204">
      <c r="GG1012">
        <v>13</v>
      </c>
      <c r="GH1012">
        <v>11</v>
      </c>
      <c r="GL1012">
        <v>5</v>
      </c>
      <c r="GM1012" t="s">
        <v>78</v>
      </c>
      <c r="GN1012">
        <v>0</v>
      </c>
      <c r="GO1012">
        <v>0</v>
      </c>
      <c r="GP1012">
        <v>0</v>
      </c>
      <c r="GQ1012">
        <v>0</v>
      </c>
      <c r="GR1012">
        <v>0</v>
      </c>
      <c r="GS1012">
        <v>0</v>
      </c>
      <c r="GT1012">
        <v>22</v>
      </c>
      <c r="GU1012">
        <v>13</v>
      </c>
      <c r="GV1012" t="b">
        <v>1</v>
      </c>
    </row>
    <row r="1013" spans="189:204">
      <c r="GG1013">
        <v>14</v>
      </c>
      <c r="GH1013">
        <v>12</v>
      </c>
      <c r="GL1013">
        <v>5</v>
      </c>
      <c r="GM1013" t="s">
        <v>78</v>
      </c>
      <c r="GN1013">
        <v>0</v>
      </c>
      <c r="GO1013">
        <v>0</v>
      </c>
      <c r="GP1013">
        <v>0</v>
      </c>
      <c r="GQ1013">
        <v>0</v>
      </c>
      <c r="GR1013">
        <v>0</v>
      </c>
      <c r="GS1013">
        <v>0</v>
      </c>
      <c r="GT1013">
        <v>27</v>
      </c>
      <c r="GU1013">
        <v>13</v>
      </c>
      <c r="GV1013" t="b">
        <v>1</v>
      </c>
    </row>
    <row r="1014" spans="189:204">
      <c r="GH1014">
        <v>13</v>
      </c>
      <c r="GL1014">
        <v>6</v>
      </c>
      <c r="GM1014" t="s">
        <v>78</v>
      </c>
      <c r="GN1014">
        <v>0</v>
      </c>
      <c r="GO1014">
        <v>0</v>
      </c>
      <c r="GP1014">
        <v>0</v>
      </c>
      <c r="GQ1014">
        <v>0</v>
      </c>
      <c r="GR1014">
        <v>0</v>
      </c>
      <c r="GS1014">
        <v>0</v>
      </c>
      <c r="GT1014">
        <v>32</v>
      </c>
      <c r="GU1014">
        <v>13</v>
      </c>
      <c r="GV1014" t="b">
        <v>1</v>
      </c>
    </row>
    <row r="1015" spans="189:204">
      <c r="GH1015">
        <v>14</v>
      </c>
      <c r="GL1015">
        <v>6</v>
      </c>
      <c r="GM1015" t="s">
        <v>78</v>
      </c>
      <c r="GN1015">
        <v>0</v>
      </c>
      <c r="GO1015">
        <v>0</v>
      </c>
      <c r="GP1015">
        <v>0</v>
      </c>
      <c r="GQ1015">
        <v>0</v>
      </c>
      <c r="GR1015">
        <v>0</v>
      </c>
      <c r="GS1015">
        <v>0</v>
      </c>
      <c r="GT1015">
        <v>37</v>
      </c>
      <c r="GU1015">
        <v>13</v>
      </c>
      <c r="GV1015" t="b">
        <v>1</v>
      </c>
    </row>
  </sheetData>
  <sheetProtection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V1009"/>
  <sheetViews>
    <sheetView workbookViewId="0"/>
  </sheetViews>
  <sheetFormatPr defaultRowHeight="15"/>
  <cols>
    <col min="1" max="1" width="23.28515625" customWidth="1"/>
    <col min="2" max="2" width="22.28515625" customWidth="1"/>
    <col min="3" max="3" width="22" customWidth="1"/>
    <col min="4" max="4" width="16.42578125" customWidth="1"/>
    <col min="8" max="8" width="2.28515625" customWidth="1"/>
    <col min="9" max="9" width="3.7109375" customWidth="1"/>
    <col min="12" max="12" width="2.28515625" customWidth="1"/>
    <col min="13" max="13" width="3.7109375" customWidth="1"/>
    <col min="16" max="16" width="2.28515625" customWidth="1"/>
  </cols>
  <sheetData>
    <row r="1" spans="1:18">
      <c r="A1" s="99" t="s">
        <v>204</v>
      </c>
      <c r="B1" s="99"/>
      <c r="C1" s="99"/>
      <c r="D1" s="99"/>
    </row>
    <row r="2" spans="1:18">
      <c r="A2" s="96"/>
      <c r="B2" s="97" t="s">
        <v>142</v>
      </c>
      <c r="C2" s="97" t="s">
        <v>143</v>
      </c>
      <c r="D2" s="98"/>
    </row>
    <row r="3" spans="1:18">
      <c r="A3" s="88" t="s">
        <v>182</v>
      </c>
      <c r="B3" s="89">
        <v>0.01</v>
      </c>
      <c r="C3" s="89">
        <v>0.99</v>
      </c>
      <c r="D3" s="77"/>
      <c r="N3" s="76">
        <f>B7</f>
        <v>0.95</v>
      </c>
    </row>
    <row r="4" spans="1:18" ht="15.75">
      <c r="A4" s="90"/>
      <c r="B4" s="77"/>
      <c r="C4" s="77"/>
      <c r="D4" s="77"/>
      <c r="N4" s="76" t="str">
        <f>A14</f>
        <v>DC</v>
      </c>
    </row>
    <row r="5" spans="1:18">
      <c r="A5" s="170" t="s">
        <v>206</v>
      </c>
      <c r="B5" s="171"/>
      <c r="C5" s="171"/>
      <c r="D5" s="172"/>
      <c r="Q5">
        <f>SUM(N6,J11)</f>
        <v>0</v>
      </c>
      <c r="R5">
        <f>N3*$J$8</f>
        <v>9.4999999999999998E-3</v>
      </c>
    </row>
    <row r="6" spans="1:18">
      <c r="A6" s="88" t="s">
        <v>207</v>
      </c>
      <c r="B6" s="87" t="s">
        <v>142</v>
      </c>
      <c r="C6" s="87" t="s">
        <v>143</v>
      </c>
      <c r="D6" s="77"/>
      <c r="N6">
        <v>0</v>
      </c>
      <c r="O6">
        <f>Q5</f>
        <v>0</v>
      </c>
    </row>
    <row r="7" spans="1:18" ht="15.75" thickBot="1">
      <c r="A7" s="83" t="s">
        <v>144</v>
      </c>
      <c r="B7" s="91">
        <v>0.95</v>
      </c>
      <c r="C7" s="91">
        <v>1.5200000000000001E-3</v>
      </c>
      <c r="D7" s="77"/>
    </row>
    <row r="8" spans="1:18" ht="15.75" thickBot="1">
      <c r="A8" s="83" t="s">
        <v>145</v>
      </c>
      <c r="B8" s="91">
        <v>0.02</v>
      </c>
      <c r="C8" s="91">
        <v>0.97455000000000003</v>
      </c>
      <c r="D8" s="77"/>
      <c r="J8">
        <f>B3</f>
        <v>0.01</v>
      </c>
      <c r="N8" s="76">
        <f>B8</f>
        <v>0.02</v>
      </c>
    </row>
    <row r="9" spans="1:18" ht="15.75" thickBot="1">
      <c r="A9" s="83" t="s">
        <v>181</v>
      </c>
      <c r="B9" s="91">
        <f>1-B7-B8</f>
        <v>3.0000000000000044E-2</v>
      </c>
      <c r="C9" s="91">
        <f>1-C7-C8</f>
        <v>2.3930000000000007E-2</v>
      </c>
      <c r="D9" s="77"/>
      <c r="J9" t="str">
        <f>B2</f>
        <v>Cancer</v>
      </c>
      <c r="N9" s="76" t="str">
        <f>A15</f>
        <v>DNC</v>
      </c>
    </row>
    <row r="10" spans="1:18">
      <c r="A10" s="88" t="s">
        <v>141</v>
      </c>
      <c r="B10" s="92">
        <f>SUM(B7:B9)</f>
        <v>1</v>
      </c>
      <c r="C10" s="92">
        <f>SUM(C7:C9)</f>
        <v>1</v>
      </c>
      <c r="D10" s="77"/>
      <c r="Q10">
        <f>SUM(N11,J11)</f>
        <v>0</v>
      </c>
      <c r="R10">
        <f>N8*$J$8</f>
        <v>2.0000000000000001E-4</v>
      </c>
    </row>
    <row r="11" spans="1:18" ht="15.75">
      <c r="A11" s="90"/>
      <c r="B11" s="77"/>
      <c r="C11" s="77"/>
      <c r="D11" s="77"/>
      <c r="J11">
        <v>0</v>
      </c>
      <c r="K11">
        <f>IF(ABS(1-SUM(N3,N8,N13))&lt;=0.00001,SUM(N3*O6,N8*O11,N13*O16),NA())</f>
        <v>0</v>
      </c>
      <c r="N11">
        <v>0</v>
      </c>
      <c r="O11">
        <f>Q10</f>
        <v>0</v>
      </c>
    </row>
    <row r="12" spans="1:18">
      <c r="A12" s="173" t="s">
        <v>211</v>
      </c>
      <c r="B12" s="173"/>
      <c r="C12" s="173"/>
      <c r="D12" s="173"/>
    </row>
    <row r="13" spans="1:18">
      <c r="A13" s="88" t="s">
        <v>208</v>
      </c>
      <c r="B13" s="87" t="s">
        <v>142</v>
      </c>
      <c r="C13" s="87" t="s">
        <v>143</v>
      </c>
      <c r="D13" s="87" t="s">
        <v>140</v>
      </c>
      <c r="N13" s="76">
        <f>B9</f>
        <v>3.0000000000000044E-2</v>
      </c>
    </row>
    <row r="14" spans="1:18">
      <c r="A14" s="93" t="s">
        <v>144</v>
      </c>
      <c r="B14" s="91">
        <f>$B$3*B7</f>
        <v>9.4999999999999998E-3</v>
      </c>
      <c r="C14" s="91">
        <f>$C$3*C7</f>
        <v>1.5048000000000001E-3</v>
      </c>
      <c r="D14" s="92">
        <f>SUM(B14:C14)</f>
        <v>1.10048E-2</v>
      </c>
      <c r="N14" s="76" t="str">
        <f>A16</f>
        <v>DIN</v>
      </c>
    </row>
    <row r="15" spans="1:18">
      <c r="A15" s="93" t="s">
        <v>145</v>
      </c>
      <c r="B15" s="91">
        <f t="shared" ref="B15:B16" si="0">$B$3*B8</f>
        <v>2.0000000000000001E-4</v>
      </c>
      <c r="C15" s="91">
        <f t="shared" ref="C15:C16" si="1">$C$3*C8</f>
        <v>0.96480450000000006</v>
      </c>
      <c r="D15" s="92">
        <f t="shared" ref="D15:D16" si="2">SUM(B15:C15)</f>
        <v>0.96500450000000004</v>
      </c>
      <c r="Q15">
        <f>SUM(N16,J11)</f>
        <v>0</v>
      </c>
      <c r="R15">
        <f>N13*$J$8</f>
        <v>3.0000000000000046E-4</v>
      </c>
    </row>
    <row r="16" spans="1:18">
      <c r="A16" s="93" t="s">
        <v>181</v>
      </c>
      <c r="B16" s="91">
        <f t="shared" si="0"/>
        <v>3.0000000000000046E-4</v>
      </c>
      <c r="C16" s="91">
        <f t="shared" si="1"/>
        <v>2.3690700000000006E-2</v>
      </c>
      <c r="D16" s="92">
        <f t="shared" si="2"/>
        <v>2.3990700000000007E-2</v>
      </c>
      <c r="G16" s="58"/>
      <c r="N16">
        <v>0</v>
      </c>
      <c r="O16">
        <f>Q15</f>
        <v>0</v>
      </c>
    </row>
    <row r="17" spans="1:18">
      <c r="A17" s="93" t="s">
        <v>141</v>
      </c>
      <c r="B17" s="92">
        <f>SUM(B14:B16)</f>
        <v>0.01</v>
      </c>
      <c r="C17" s="92">
        <f>SUM(C14:C16)</f>
        <v>0.99</v>
      </c>
      <c r="D17" s="92">
        <f>SUM(B17:C17)</f>
        <v>1</v>
      </c>
    </row>
    <row r="18" spans="1:18" ht="15.75">
      <c r="A18" s="94"/>
      <c r="B18" s="95"/>
      <c r="C18" s="95"/>
      <c r="D18" s="95"/>
      <c r="G18">
        <f>IF(ABS(1-SUM(J8,J23))&lt;=0.00001,SUM(J8*K11,J23*K26),NA())</f>
        <v>0</v>
      </c>
      <c r="N18" s="76">
        <f>C7</f>
        <v>1.5200000000000001E-3</v>
      </c>
    </row>
    <row r="19" spans="1:18">
      <c r="A19" s="169" t="s">
        <v>212</v>
      </c>
      <c r="B19" s="169"/>
      <c r="C19" s="169"/>
      <c r="D19" s="169"/>
      <c r="N19" s="76" t="str">
        <f>A14</f>
        <v>DC</v>
      </c>
    </row>
    <row r="20" spans="1:18">
      <c r="A20" s="93" t="s">
        <v>209</v>
      </c>
      <c r="B20" s="91" t="s">
        <v>142</v>
      </c>
      <c r="C20" s="91" t="s">
        <v>143</v>
      </c>
      <c r="D20" s="91" t="s">
        <v>140</v>
      </c>
      <c r="Q20">
        <f>SUM(N21,J26)</f>
        <v>0</v>
      </c>
      <c r="R20">
        <f>N18*$J$23</f>
        <v>1.5048000000000001E-3</v>
      </c>
    </row>
    <row r="21" spans="1:18" ht="15.75" thickBot="1">
      <c r="A21" s="83" t="s">
        <v>144</v>
      </c>
      <c r="B21" s="91">
        <f>B14/D14</f>
        <v>0.86325966850828728</v>
      </c>
      <c r="C21" s="91">
        <f>C14/D14</f>
        <v>0.13674033149171272</v>
      </c>
      <c r="D21" s="92">
        <f>SUM(B21:C21)</f>
        <v>1</v>
      </c>
      <c r="N21">
        <v>0</v>
      </c>
      <c r="O21">
        <f>Q20</f>
        <v>0</v>
      </c>
    </row>
    <row r="22" spans="1:18" ht="15.75" thickBot="1">
      <c r="A22" s="83" t="s">
        <v>145</v>
      </c>
      <c r="B22" s="91">
        <f>B15/D15</f>
        <v>2.0725291954597102E-4</v>
      </c>
      <c r="C22" s="91">
        <f>C15/D15</f>
        <v>0.99979274708045407</v>
      </c>
      <c r="D22" s="92">
        <f>SUM(B22:C22)</f>
        <v>1</v>
      </c>
    </row>
    <row r="23" spans="1:18" ht="15.75" thickBot="1">
      <c r="A23" s="83" t="s">
        <v>181</v>
      </c>
      <c r="B23" s="91">
        <f>B16/D16</f>
        <v>1.2504845627680741E-2</v>
      </c>
      <c r="C23" s="91">
        <f>C16/D16</f>
        <v>0.98749515437231916</v>
      </c>
      <c r="D23" s="92"/>
      <c r="J23">
        <f>C3</f>
        <v>0.99</v>
      </c>
      <c r="N23" s="76">
        <f>C8</f>
        <v>0.97455000000000003</v>
      </c>
    </row>
    <row r="24" spans="1:18" ht="15.75">
      <c r="A24" s="80"/>
      <c r="J24" t="str">
        <f>C2</f>
        <v>NC</v>
      </c>
      <c r="N24" s="76" t="str">
        <f>A15</f>
        <v>DNC</v>
      </c>
    </row>
    <row r="25" spans="1:18" ht="15.75" thickBot="1">
      <c r="A25" s="100" t="s">
        <v>205</v>
      </c>
      <c r="Q25">
        <f>SUM(N26,J26)</f>
        <v>0</v>
      </c>
      <c r="R25">
        <f>N23*$J$23</f>
        <v>0.96480450000000006</v>
      </c>
    </row>
    <row r="26" spans="1:18" ht="15.75" thickBot="1">
      <c r="A26" s="81"/>
      <c r="B26" s="82" t="s">
        <v>142</v>
      </c>
      <c r="C26" s="82" t="s">
        <v>143</v>
      </c>
      <c r="J26">
        <v>0</v>
      </c>
      <c r="K26">
        <f>IF(ABS(1-SUM(N18,N23,N28))&lt;=0.00001,SUM(N18*O21,N23*O26,N28*O31),NA())</f>
        <v>0</v>
      </c>
      <c r="N26">
        <v>0</v>
      </c>
      <c r="O26">
        <f>Q25</f>
        <v>0</v>
      </c>
    </row>
    <row r="27" spans="1:18" ht="15.75" thickBot="1">
      <c r="A27" s="83" t="s">
        <v>182</v>
      </c>
      <c r="B27" s="84"/>
      <c r="C27" s="84"/>
    </row>
    <row r="28" spans="1:18" ht="16.5" thickBot="1">
      <c r="A28" s="80"/>
      <c r="N28" s="76">
        <f>C9</f>
        <v>2.3930000000000007E-2</v>
      </c>
    </row>
    <row r="29" spans="1:18" ht="15.75" thickBot="1">
      <c r="A29" s="174" t="s">
        <v>206</v>
      </c>
      <c r="B29" s="175"/>
      <c r="C29" s="176"/>
      <c r="N29" s="76" t="str">
        <f>A16</f>
        <v>DIN</v>
      </c>
    </row>
    <row r="30" spans="1:18" ht="15.75" thickBot="1">
      <c r="A30" s="88" t="s">
        <v>207</v>
      </c>
      <c r="B30" s="85" t="s">
        <v>142</v>
      </c>
      <c r="C30" s="85" t="s">
        <v>143</v>
      </c>
      <c r="Q30">
        <f>SUM(N31,J26)</f>
        <v>0</v>
      </c>
      <c r="R30">
        <f>N28*$J$23</f>
        <v>2.3690700000000006E-2</v>
      </c>
    </row>
    <row r="31" spans="1:18" ht="15.75" thickBot="1">
      <c r="A31" s="83" t="s">
        <v>144</v>
      </c>
      <c r="B31" s="86" t="s">
        <v>183</v>
      </c>
      <c r="C31" s="86" t="s">
        <v>184</v>
      </c>
      <c r="N31">
        <v>0</v>
      </c>
      <c r="O31">
        <f>Q30</f>
        <v>0</v>
      </c>
    </row>
    <row r="32" spans="1:18" ht="15.75" thickBot="1">
      <c r="A32" s="83" t="s">
        <v>145</v>
      </c>
      <c r="B32" s="86" t="s">
        <v>185</v>
      </c>
      <c r="C32" s="86" t="s">
        <v>186</v>
      </c>
    </row>
    <row r="33" spans="1:4" ht="15.75" thickBot="1">
      <c r="A33" s="83" t="s">
        <v>181</v>
      </c>
      <c r="B33" s="86" t="s">
        <v>187</v>
      </c>
      <c r="C33" s="86" t="s">
        <v>188</v>
      </c>
    </row>
    <row r="34" spans="1:4" ht="15.75" thickBot="1">
      <c r="A34" s="83" t="s">
        <v>141</v>
      </c>
      <c r="B34" s="79"/>
      <c r="C34" s="79"/>
    </row>
    <row r="35" spans="1:4" ht="15.75">
      <c r="A35" s="80"/>
    </row>
    <row r="36" spans="1:4">
      <c r="A36" s="173" t="s">
        <v>211</v>
      </c>
      <c r="B36" s="173"/>
      <c r="C36" s="173"/>
      <c r="D36" s="173"/>
    </row>
    <row r="37" spans="1:4" ht="15.75" thickBot="1">
      <c r="A37" s="88" t="s">
        <v>208</v>
      </c>
      <c r="B37" s="85" t="s">
        <v>142</v>
      </c>
      <c r="C37" s="85" t="s">
        <v>143</v>
      </c>
      <c r="D37" s="85" t="s">
        <v>140</v>
      </c>
    </row>
    <row r="38" spans="1:4" ht="15.75" thickBot="1">
      <c r="A38" s="83" t="s">
        <v>144</v>
      </c>
      <c r="B38" s="86" t="s">
        <v>189</v>
      </c>
      <c r="C38" s="86" t="s">
        <v>190</v>
      </c>
      <c r="D38" s="79"/>
    </row>
    <row r="39" spans="1:4" ht="15.75" thickBot="1">
      <c r="A39" s="83" t="s">
        <v>145</v>
      </c>
      <c r="B39" s="86" t="s">
        <v>191</v>
      </c>
      <c r="C39" s="86" t="s">
        <v>192</v>
      </c>
      <c r="D39" s="79"/>
    </row>
    <row r="40" spans="1:4" ht="15.75" thickBot="1">
      <c r="A40" s="83" t="s">
        <v>181</v>
      </c>
      <c r="B40" s="86" t="s">
        <v>193</v>
      </c>
      <c r="C40" s="86" t="s">
        <v>194</v>
      </c>
      <c r="D40" s="79"/>
    </row>
    <row r="41" spans="1:4" ht="15.75" thickBot="1">
      <c r="A41" s="83" t="s">
        <v>141</v>
      </c>
      <c r="B41" s="79"/>
      <c r="C41" s="79"/>
      <c r="D41" s="79"/>
    </row>
    <row r="42" spans="1:4" ht="15.75">
      <c r="A42" s="80"/>
    </row>
    <row r="43" spans="1:4">
      <c r="A43" s="169" t="s">
        <v>212</v>
      </c>
      <c r="B43" s="169"/>
      <c r="C43" s="169"/>
      <c r="D43" s="169"/>
    </row>
    <row r="44" spans="1:4" ht="15.75" thickBot="1">
      <c r="A44" s="93" t="s">
        <v>209</v>
      </c>
      <c r="B44" s="85" t="s">
        <v>142</v>
      </c>
      <c r="C44" s="85" t="s">
        <v>143</v>
      </c>
      <c r="D44" s="85" t="s">
        <v>140</v>
      </c>
    </row>
    <row r="45" spans="1:4" ht="15.75" thickBot="1">
      <c r="A45" s="83" t="s">
        <v>144</v>
      </c>
      <c r="B45" s="86" t="s">
        <v>195</v>
      </c>
      <c r="C45" s="86" t="s">
        <v>196</v>
      </c>
      <c r="D45" s="79"/>
    </row>
    <row r="46" spans="1:4" ht="15.75" thickBot="1">
      <c r="A46" s="83" t="s">
        <v>145</v>
      </c>
      <c r="B46" s="86" t="s">
        <v>197</v>
      </c>
      <c r="C46" s="86" t="s">
        <v>198</v>
      </c>
      <c r="D46" s="79"/>
    </row>
    <row r="47" spans="1:4" ht="15.75" thickBot="1">
      <c r="A47" s="83" t="s">
        <v>181</v>
      </c>
      <c r="B47" s="86" t="s">
        <v>199</v>
      </c>
      <c r="C47" s="86" t="s">
        <v>200</v>
      </c>
      <c r="D47" s="79"/>
    </row>
    <row r="1000" spans="189:204">
      <c r="GH1000" t="s">
        <v>61</v>
      </c>
      <c r="GI1000" t="s">
        <v>62</v>
      </c>
      <c r="GJ1000" t="s">
        <v>63</v>
      </c>
      <c r="GK1000" t="s">
        <v>64</v>
      </c>
      <c r="GL1000" t="s">
        <v>65</v>
      </c>
      <c r="GM1000" t="s">
        <v>66</v>
      </c>
      <c r="GN1000" t="s">
        <v>67</v>
      </c>
      <c r="GO1000" t="s">
        <v>68</v>
      </c>
      <c r="GP1000" t="s">
        <v>69</v>
      </c>
      <c r="GQ1000" t="s">
        <v>70</v>
      </c>
      <c r="GR1000" t="s">
        <v>71</v>
      </c>
      <c r="GS1000" t="s">
        <v>72</v>
      </c>
      <c r="GT1000" t="s">
        <v>73</v>
      </c>
      <c r="GU1000" t="s">
        <v>74</v>
      </c>
      <c r="GV1000" t="s">
        <v>75</v>
      </c>
    </row>
    <row r="1001" spans="189:204">
      <c r="GG1001">
        <v>0</v>
      </c>
      <c r="GH1001">
        <v>0</v>
      </c>
      <c r="GI1001" t="s">
        <v>76</v>
      </c>
      <c r="GJ1001">
        <v>0</v>
      </c>
      <c r="GK1001">
        <v>0</v>
      </c>
      <c r="GL1001">
        <v>0</v>
      </c>
      <c r="GM1001" t="s">
        <v>83</v>
      </c>
      <c r="GN1001">
        <v>2</v>
      </c>
      <c r="GO1001">
        <v>1</v>
      </c>
      <c r="GP1001">
        <v>2</v>
      </c>
      <c r="GQ1001">
        <v>0</v>
      </c>
      <c r="GR1001">
        <v>0</v>
      </c>
      <c r="GS1001">
        <v>0</v>
      </c>
      <c r="GT1001">
        <v>14</v>
      </c>
      <c r="GU1001">
        <v>1</v>
      </c>
      <c r="GV1001" t="b">
        <v>1</v>
      </c>
    </row>
    <row r="1002" spans="189:204">
      <c r="GG1002">
        <v>2</v>
      </c>
      <c r="GH1002">
        <v>1</v>
      </c>
      <c r="GL1002">
        <v>0</v>
      </c>
      <c r="GM1002" t="s">
        <v>83</v>
      </c>
      <c r="GN1002">
        <v>3</v>
      </c>
      <c r="GO1002">
        <v>3</v>
      </c>
      <c r="GP1002">
        <v>4</v>
      </c>
      <c r="GQ1002">
        <v>5</v>
      </c>
      <c r="GR1002">
        <v>0</v>
      </c>
      <c r="GS1002">
        <v>0</v>
      </c>
      <c r="GT1002">
        <v>7</v>
      </c>
      <c r="GU1002">
        <v>5</v>
      </c>
      <c r="GV1002" t="b">
        <v>1</v>
      </c>
    </row>
    <row r="1003" spans="189:204">
      <c r="GG1003">
        <v>0</v>
      </c>
      <c r="GH1003">
        <v>2</v>
      </c>
      <c r="GL1003">
        <v>0</v>
      </c>
      <c r="GM1003" t="s">
        <v>83</v>
      </c>
      <c r="GN1003">
        <v>3</v>
      </c>
      <c r="GO1003">
        <v>6</v>
      </c>
      <c r="GP1003">
        <v>7</v>
      </c>
      <c r="GQ1003">
        <v>8</v>
      </c>
      <c r="GR1003">
        <v>0</v>
      </c>
      <c r="GS1003">
        <v>0</v>
      </c>
      <c r="GT1003">
        <v>22</v>
      </c>
      <c r="GU1003">
        <v>5</v>
      </c>
      <c r="GV1003" t="b">
        <v>1</v>
      </c>
    </row>
    <row r="1004" spans="189:204">
      <c r="GG1004">
        <v>6</v>
      </c>
      <c r="GH1004">
        <v>3</v>
      </c>
      <c r="GL1004">
        <v>1</v>
      </c>
      <c r="GM1004" t="s">
        <v>78</v>
      </c>
      <c r="GN1004">
        <v>0</v>
      </c>
      <c r="GO1004">
        <v>0</v>
      </c>
      <c r="GP1004">
        <v>0</v>
      </c>
      <c r="GQ1004">
        <v>0</v>
      </c>
      <c r="GR1004">
        <v>0</v>
      </c>
      <c r="GS1004">
        <v>0</v>
      </c>
      <c r="GT1004">
        <v>2</v>
      </c>
      <c r="GU1004">
        <v>9</v>
      </c>
      <c r="GV1004" t="b">
        <v>1</v>
      </c>
    </row>
    <row r="1005" spans="189:204">
      <c r="GG1005">
        <v>7</v>
      </c>
      <c r="GH1005">
        <v>4</v>
      </c>
      <c r="GL1005">
        <v>1</v>
      </c>
      <c r="GM1005" t="s">
        <v>78</v>
      </c>
      <c r="GN1005">
        <v>0</v>
      </c>
      <c r="GO1005">
        <v>0</v>
      </c>
      <c r="GP1005">
        <v>0</v>
      </c>
      <c r="GQ1005">
        <v>0</v>
      </c>
      <c r="GR1005">
        <v>0</v>
      </c>
      <c r="GS1005">
        <v>0</v>
      </c>
      <c r="GT1005">
        <v>7</v>
      </c>
      <c r="GU1005">
        <v>9</v>
      </c>
      <c r="GV1005" t="b">
        <v>1</v>
      </c>
    </row>
    <row r="1006" spans="189:204">
      <c r="GG1006">
        <v>8</v>
      </c>
      <c r="GH1006">
        <v>5</v>
      </c>
      <c r="GL1006">
        <v>1</v>
      </c>
      <c r="GM1006" t="s">
        <v>78</v>
      </c>
      <c r="GN1006">
        <v>0</v>
      </c>
      <c r="GO1006">
        <v>0</v>
      </c>
      <c r="GP1006">
        <v>0</v>
      </c>
      <c r="GQ1006">
        <v>0</v>
      </c>
      <c r="GR1006">
        <v>0</v>
      </c>
      <c r="GS1006">
        <v>0</v>
      </c>
      <c r="GT1006">
        <v>12</v>
      </c>
      <c r="GU1006">
        <v>9</v>
      </c>
      <c r="GV1006" t="b">
        <v>1</v>
      </c>
    </row>
    <row r="1007" spans="189:204">
      <c r="GH1007">
        <v>6</v>
      </c>
      <c r="GL1007">
        <v>2</v>
      </c>
      <c r="GM1007" t="s">
        <v>78</v>
      </c>
      <c r="GN1007">
        <v>0</v>
      </c>
      <c r="GO1007">
        <v>0</v>
      </c>
      <c r="GP1007">
        <v>0</v>
      </c>
      <c r="GQ1007">
        <v>0</v>
      </c>
      <c r="GR1007">
        <v>0</v>
      </c>
      <c r="GS1007">
        <v>0</v>
      </c>
      <c r="GT1007">
        <v>17</v>
      </c>
      <c r="GU1007">
        <v>9</v>
      </c>
      <c r="GV1007" t="b">
        <v>1</v>
      </c>
    </row>
    <row r="1008" spans="189:204">
      <c r="GH1008">
        <v>7</v>
      </c>
      <c r="GL1008">
        <v>2</v>
      </c>
      <c r="GM1008" t="s">
        <v>78</v>
      </c>
      <c r="GN1008">
        <v>0</v>
      </c>
      <c r="GO1008">
        <v>0</v>
      </c>
      <c r="GP1008">
        <v>0</v>
      </c>
      <c r="GQ1008">
        <v>0</v>
      </c>
      <c r="GR1008">
        <v>0</v>
      </c>
      <c r="GS1008">
        <v>0</v>
      </c>
      <c r="GT1008">
        <v>22</v>
      </c>
      <c r="GU1008">
        <v>9</v>
      </c>
      <c r="GV1008" t="b">
        <v>1</v>
      </c>
    </row>
    <row r="1009" spans="190:204">
      <c r="GH1009">
        <v>8</v>
      </c>
      <c r="GL1009">
        <v>2</v>
      </c>
      <c r="GM1009" t="s">
        <v>78</v>
      </c>
      <c r="GN1009">
        <v>0</v>
      </c>
      <c r="GO1009">
        <v>0</v>
      </c>
      <c r="GP1009">
        <v>0</v>
      </c>
      <c r="GQ1009">
        <v>0</v>
      </c>
      <c r="GR1009">
        <v>0</v>
      </c>
      <c r="GS1009">
        <v>0</v>
      </c>
      <c r="GT1009">
        <v>27</v>
      </c>
      <c r="GU1009">
        <v>9</v>
      </c>
      <c r="GV1009" t="b">
        <v>1</v>
      </c>
    </row>
  </sheetData>
  <sheetProtection selectLockedCells="1" selectUnlockedCells="1"/>
  <mergeCells count="6">
    <mergeCell ref="A43:D43"/>
    <mergeCell ref="A5:D5"/>
    <mergeCell ref="A12:D12"/>
    <mergeCell ref="A19:D19"/>
    <mergeCell ref="A29:C29"/>
    <mergeCell ref="A36:D3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3:GR1010"/>
  <sheetViews>
    <sheetView workbookViewId="0"/>
  </sheetViews>
  <sheetFormatPr defaultRowHeight="15"/>
  <cols>
    <col min="3" max="3" width="2.28515625" customWidth="1"/>
    <col min="4" max="4" width="3.7109375" customWidth="1"/>
    <col min="7" max="7" width="2.28515625" customWidth="1"/>
    <col min="8" max="8" width="3.7109375" customWidth="1"/>
    <col min="11" max="11" width="2.28515625" customWidth="1"/>
  </cols>
  <sheetData>
    <row r="3" spans="2:13">
      <c r="I3">
        <f>Cancer!B21</f>
        <v>0.86325966850828728</v>
      </c>
    </row>
    <row r="4" spans="2:13">
      <c r="I4" t="str">
        <f>Cancer!B2</f>
        <v>Cancer</v>
      </c>
    </row>
    <row r="5" spans="2:13">
      <c r="E5">
        <f>Cancer!D14</f>
        <v>1.10048E-2</v>
      </c>
      <c r="L5">
        <f>SUM(I6,E8)</f>
        <v>0</v>
      </c>
      <c r="M5">
        <f>I3*$E$5</f>
        <v>9.4999999999999998E-3</v>
      </c>
    </row>
    <row r="6" spans="2:13">
      <c r="E6" t="str">
        <f>Cancer!A14</f>
        <v>DC</v>
      </c>
      <c r="I6">
        <v>0</v>
      </c>
      <c r="J6">
        <f>L5</f>
        <v>0</v>
      </c>
    </row>
    <row r="8" spans="2:13">
      <c r="E8">
        <v>0</v>
      </c>
      <c r="F8">
        <f>IF(ABS(1-SUM(I3,I8))&lt;=0.00001,SUM(I3*J6,I8*J11),NA())</f>
        <v>0</v>
      </c>
      <c r="I8">
        <f>Cancer!C21</f>
        <v>0.13674033149171272</v>
      </c>
    </row>
    <row r="9" spans="2:13">
      <c r="I9" t="str">
        <f>Cancer!C2</f>
        <v>NC</v>
      </c>
    </row>
    <row r="10" spans="2:13">
      <c r="L10">
        <f>SUM(I11,E8)</f>
        <v>0</v>
      </c>
      <c r="M10">
        <f>I8*$E$5</f>
        <v>1.5048000000000001E-3</v>
      </c>
    </row>
    <row r="11" spans="2:13">
      <c r="I11">
        <v>0</v>
      </c>
      <c r="J11">
        <f>L10</f>
        <v>0</v>
      </c>
    </row>
    <row r="13" spans="2:13">
      <c r="I13">
        <f>Cancer!B22</f>
        <v>2.0725291954597102E-4</v>
      </c>
    </row>
    <row r="14" spans="2:13">
      <c r="I14" t="str">
        <f>I4</f>
        <v>Cancer</v>
      </c>
    </row>
    <row r="15" spans="2:13">
      <c r="E15">
        <f>Cancer!D15</f>
        <v>0.96500450000000004</v>
      </c>
      <c r="L15">
        <f>SUM(I16,E18)</f>
        <v>0</v>
      </c>
      <c r="M15">
        <f>I13*$E$15</f>
        <v>2.0000000000000001E-4</v>
      </c>
    </row>
    <row r="16" spans="2:13">
      <c r="B16" s="58"/>
      <c r="E16" t="str">
        <f>Cancer!A15</f>
        <v>DNC</v>
      </c>
      <c r="I16">
        <v>0</v>
      </c>
      <c r="J16">
        <f>L15</f>
        <v>0</v>
      </c>
    </row>
    <row r="18" spans="2:13">
      <c r="B18">
        <f>IF(ABS(1-SUM(E5,E15,E25))&lt;=0.00001,SUM(E5*F8,E15*F18,E25*F28),NA())</f>
        <v>0</v>
      </c>
      <c r="E18">
        <v>0</v>
      </c>
      <c r="F18">
        <f>IF(ABS(1-SUM(I13,I18))&lt;=0.00001,SUM(I13*J16,I18*J21),NA())</f>
        <v>0</v>
      </c>
      <c r="I18">
        <f>Cancer!C22</f>
        <v>0.99979274708045407</v>
      </c>
    </row>
    <row r="19" spans="2:13">
      <c r="I19" t="str">
        <f>I9</f>
        <v>NC</v>
      </c>
    </row>
    <row r="20" spans="2:13">
      <c r="L20">
        <f>SUM(I21,E18)</f>
        <v>0</v>
      </c>
      <c r="M20">
        <f>I18*$E$15</f>
        <v>0.96480450000000006</v>
      </c>
    </row>
    <row r="21" spans="2:13">
      <c r="I21">
        <v>0</v>
      </c>
      <c r="J21">
        <f>L20</f>
        <v>0</v>
      </c>
    </row>
    <row r="23" spans="2:13">
      <c r="I23">
        <f>Cancer!B23</f>
        <v>1.2504845627680741E-2</v>
      </c>
    </row>
    <row r="24" spans="2:13">
      <c r="I24" t="str">
        <f>I4</f>
        <v>Cancer</v>
      </c>
    </row>
    <row r="25" spans="2:13">
      <c r="E25">
        <f>Cancer!D16</f>
        <v>2.3990700000000007E-2</v>
      </c>
      <c r="L25">
        <f>SUM(I26,E28)</f>
        <v>0</v>
      </c>
      <c r="M25">
        <f>I23*$E$25</f>
        <v>3.0000000000000046E-4</v>
      </c>
    </row>
    <row r="26" spans="2:13">
      <c r="E26" t="str">
        <f>Cancer!A16</f>
        <v>DIN</v>
      </c>
      <c r="I26">
        <v>0</v>
      </c>
      <c r="J26">
        <f>L25</f>
        <v>0</v>
      </c>
    </row>
    <row r="28" spans="2:13">
      <c r="E28">
        <v>0</v>
      </c>
      <c r="F28">
        <f>IF(ABS(1-SUM(I23,I28))&lt;=0.00001,SUM(I23*J26,I28*J31),NA())</f>
        <v>0</v>
      </c>
      <c r="I28">
        <f>Cancer!C23</f>
        <v>0.98749515437231916</v>
      </c>
    </row>
    <row r="29" spans="2:13">
      <c r="I29" t="str">
        <f>I9</f>
        <v>NC</v>
      </c>
    </row>
    <row r="30" spans="2:13">
      <c r="L30">
        <f>SUM(I31,E28)</f>
        <v>0</v>
      </c>
      <c r="M30">
        <f>I28*$E$25</f>
        <v>2.3690700000000006E-2</v>
      </c>
    </row>
    <row r="31" spans="2:13">
      <c r="I31">
        <v>0</v>
      </c>
      <c r="J31">
        <f>L30</f>
        <v>0</v>
      </c>
    </row>
    <row r="1000" spans="185:200">
      <c r="GD1000" t="s">
        <v>61</v>
      </c>
      <c r="GE1000" t="s">
        <v>62</v>
      </c>
      <c r="GF1000" t="s">
        <v>63</v>
      </c>
      <c r="GG1000" t="s">
        <v>64</v>
      </c>
      <c r="GH1000" t="s">
        <v>65</v>
      </c>
      <c r="GI1000" t="s">
        <v>66</v>
      </c>
      <c r="GJ1000" t="s">
        <v>67</v>
      </c>
      <c r="GK1000" t="s">
        <v>68</v>
      </c>
      <c r="GL1000" t="s">
        <v>69</v>
      </c>
      <c r="GM1000" t="s">
        <v>70</v>
      </c>
      <c r="GN1000" t="s">
        <v>71</v>
      </c>
      <c r="GO1000" t="s">
        <v>72</v>
      </c>
      <c r="GP1000" t="s">
        <v>73</v>
      </c>
      <c r="GQ1000" t="s">
        <v>74</v>
      </c>
      <c r="GR1000" t="s">
        <v>75</v>
      </c>
    </row>
    <row r="1001" spans="185:200">
      <c r="GC1001">
        <v>0</v>
      </c>
      <c r="GD1001">
        <v>0</v>
      </c>
      <c r="GE1001" t="s">
        <v>76</v>
      </c>
      <c r="GF1001">
        <v>0</v>
      </c>
      <c r="GG1001">
        <v>0</v>
      </c>
      <c r="GH1001">
        <v>0</v>
      </c>
      <c r="GI1001" t="s">
        <v>83</v>
      </c>
      <c r="GJ1001">
        <v>3</v>
      </c>
      <c r="GK1001">
        <v>2</v>
      </c>
      <c r="GL1001">
        <v>1</v>
      </c>
      <c r="GM1001">
        <v>3</v>
      </c>
      <c r="GN1001">
        <v>0</v>
      </c>
      <c r="GO1001">
        <v>0</v>
      </c>
      <c r="GP1001">
        <v>14</v>
      </c>
      <c r="GQ1001">
        <v>1</v>
      </c>
      <c r="GR1001" t="b">
        <v>1</v>
      </c>
    </row>
    <row r="1002" spans="185:200">
      <c r="GC1002">
        <v>0</v>
      </c>
      <c r="GD1002">
        <v>1</v>
      </c>
      <c r="GH1002">
        <v>0</v>
      </c>
      <c r="GI1002" t="s">
        <v>83</v>
      </c>
      <c r="GJ1002">
        <v>2</v>
      </c>
      <c r="GK1002">
        <v>6</v>
      </c>
      <c r="GL1002">
        <v>7</v>
      </c>
      <c r="GM1002">
        <v>0</v>
      </c>
      <c r="GN1002">
        <v>0</v>
      </c>
      <c r="GO1002">
        <v>0</v>
      </c>
      <c r="GP1002">
        <v>14</v>
      </c>
      <c r="GQ1002">
        <v>5</v>
      </c>
      <c r="GR1002" t="b">
        <v>1</v>
      </c>
    </row>
    <row r="1003" spans="185:200">
      <c r="GC1003">
        <v>3</v>
      </c>
      <c r="GD1003">
        <v>2</v>
      </c>
      <c r="GH1003">
        <v>0</v>
      </c>
      <c r="GI1003" t="s">
        <v>83</v>
      </c>
      <c r="GJ1003">
        <v>2</v>
      </c>
      <c r="GK1003">
        <v>4</v>
      </c>
      <c r="GL1003">
        <v>5</v>
      </c>
      <c r="GM1003">
        <v>0</v>
      </c>
      <c r="GN1003">
        <v>0</v>
      </c>
      <c r="GO1003">
        <v>0</v>
      </c>
      <c r="GP1003">
        <v>4</v>
      </c>
      <c r="GQ1003">
        <v>5</v>
      </c>
      <c r="GR1003" t="b">
        <v>1</v>
      </c>
    </row>
    <row r="1004" spans="185:200">
      <c r="GC1004">
        <v>0</v>
      </c>
      <c r="GD1004">
        <v>3</v>
      </c>
      <c r="GH1004">
        <v>0</v>
      </c>
      <c r="GI1004" t="s">
        <v>83</v>
      </c>
      <c r="GJ1004">
        <v>2</v>
      </c>
      <c r="GK1004">
        <v>8</v>
      </c>
      <c r="GL1004">
        <v>9</v>
      </c>
      <c r="GM1004">
        <v>0</v>
      </c>
      <c r="GN1004">
        <v>0</v>
      </c>
      <c r="GO1004">
        <v>0</v>
      </c>
      <c r="GP1004">
        <v>24</v>
      </c>
      <c r="GQ1004">
        <v>5</v>
      </c>
      <c r="GR1004" t="b">
        <v>1</v>
      </c>
    </row>
    <row r="1005" spans="185:200">
      <c r="GC1005">
        <v>8</v>
      </c>
      <c r="GD1005">
        <v>4</v>
      </c>
      <c r="GH1005">
        <v>2</v>
      </c>
      <c r="GI1005" t="s">
        <v>78</v>
      </c>
      <c r="GJ1005">
        <v>0</v>
      </c>
      <c r="GK1005">
        <v>0</v>
      </c>
      <c r="GL1005">
        <v>0</v>
      </c>
      <c r="GM1005">
        <v>0</v>
      </c>
      <c r="GN1005">
        <v>0</v>
      </c>
      <c r="GO1005">
        <v>0</v>
      </c>
      <c r="GP1005">
        <v>2</v>
      </c>
      <c r="GQ1005">
        <v>9</v>
      </c>
      <c r="GR1005" t="b">
        <v>1</v>
      </c>
    </row>
    <row r="1006" spans="185:200">
      <c r="GC1006">
        <v>9</v>
      </c>
      <c r="GD1006">
        <v>5</v>
      </c>
      <c r="GH1006">
        <v>2</v>
      </c>
      <c r="GI1006" t="s">
        <v>78</v>
      </c>
      <c r="GJ1006">
        <v>0</v>
      </c>
      <c r="GK1006">
        <v>0</v>
      </c>
      <c r="GL1006">
        <v>0</v>
      </c>
      <c r="GM1006">
        <v>0</v>
      </c>
      <c r="GN1006">
        <v>0</v>
      </c>
      <c r="GO1006">
        <v>0</v>
      </c>
      <c r="GP1006">
        <v>7</v>
      </c>
      <c r="GQ1006">
        <v>9</v>
      </c>
      <c r="GR1006" t="b">
        <v>1</v>
      </c>
    </row>
    <row r="1007" spans="185:200">
      <c r="GC1007">
        <v>0</v>
      </c>
      <c r="GD1007">
        <v>6</v>
      </c>
      <c r="GH1007">
        <v>1</v>
      </c>
      <c r="GI1007" t="s">
        <v>78</v>
      </c>
      <c r="GJ1007">
        <v>0</v>
      </c>
      <c r="GK1007">
        <v>0</v>
      </c>
      <c r="GL1007">
        <v>0</v>
      </c>
      <c r="GM1007">
        <v>0</v>
      </c>
      <c r="GN1007">
        <v>0</v>
      </c>
      <c r="GO1007">
        <v>0</v>
      </c>
      <c r="GP1007">
        <v>12</v>
      </c>
      <c r="GQ1007">
        <v>9</v>
      </c>
      <c r="GR1007" t="b">
        <v>1</v>
      </c>
    </row>
    <row r="1008" spans="185:200">
      <c r="GC1008">
        <v>0</v>
      </c>
      <c r="GD1008">
        <v>7</v>
      </c>
      <c r="GH1008">
        <v>1</v>
      </c>
      <c r="GI1008" t="s">
        <v>78</v>
      </c>
      <c r="GJ1008">
        <v>0</v>
      </c>
      <c r="GK1008">
        <v>0</v>
      </c>
      <c r="GL1008">
        <v>0</v>
      </c>
      <c r="GM1008">
        <v>0</v>
      </c>
      <c r="GN1008">
        <v>0</v>
      </c>
      <c r="GO1008">
        <v>0</v>
      </c>
      <c r="GP1008">
        <v>17</v>
      </c>
      <c r="GQ1008">
        <v>9</v>
      </c>
      <c r="GR1008" t="b">
        <v>1</v>
      </c>
    </row>
    <row r="1009" spans="186:200">
      <c r="GD1009">
        <v>8</v>
      </c>
      <c r="GH1009">
        <v>3</v>
      </c>
      <c r="GI1009" t="s">
        <v>78</v>
      </c>
      <c r="GJ1009">
        <v>0</v>
      </c>
      <c r="GK1009">
        <v>0</v>
      </c>
      <c r="GL1009">
        <v>0</v>
      </c>
      <c r="GM1009">
        <v>0</v>
      </c>
      <c r="GN1009">
        <v>0</v>
      </c>
      <c r="GO1009">
        <v>0</v>
      </c>
      <c r="GP1009">
        <v>22</v>
      </c>
      <c r="GQ1009">
        <v>9</v>
      </c>
      <c r="GR1009" t="b">
        <v>1</v>
      </c>
    </row>
    <row r="1010" spans="186:200">
      <c r="GD1010">
        <v>9</v>
      </c>
      <c r="GH1010">
        <v>3</v>
      </c>
      <c r="GI1010" t="s">
        <v>78</v>
      </c>
      <c r="GJ1010">
        <v>0</v>
      </c>
      <c r="GK1010">
        <v>0</v>
      </c>
      <c r="GL1010">
        <v>0</v>
      </c>
      <c r="GM1010">
        <v>0</v>
      </c>
      <c r="GN1010">
        <v>0</v>
      </c>
      <c r="GO1010">
        <v>0</v>
      </c>
      <c r="GP1010">
        <v>27</v>
      </c>
      <c r="GQ1010">
        <v>9</v>
      </c>
      <c r="GR1010" t="b">
        <v>1</v>
      </c>
    </row>
  </sheetData>
  <sheetProtection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sqref="A1:C1"/>
    </sheetView>
  </sheetViews>
  <sheetFormatPr defaultRowHeight="15.75"/>
  <cols>
    <col min="1" max="1" width="28.28515625" style="105" customWidth="1"/>
    <col min="2" max="3" width="17.7109375" style="105" customWidth="1"/>
    <col min="4" max="16384" width="9.140625" style="105"/>
  </cols>
  <sheetData>
    <row r="1" spans="1:6">
      <c r="A1" s="177" t="s">
        <v>16</v>
      </c>
      <c r="B1" s="178"/>
      <c r="C1" s="178"/>
    </row>
    <row r="2" spans="1:6">
      <c r="A2" s="106" t="s">
        <v>8</v>
      </c>
      <c r="B2" s="107" t="s">
        <v>9</v>
      </c>
      <c r="C2" s="107"/>
    </row>
    <row r="3" spans="1:6" ht="16.5" thickBot="1">
      <c r="A3" s="108" t="s">
        <v>10</v>
      </c>
      <c r="B3" s="108" t="s">
        <v>1</v>
      </c>
      <c r="C3" s="108" t="s">
        <v>2</v>
      </c>
      <c r="D3" s="28"/>
      <c r="F3" s="28"/>
    </row>
    <row r="4" spans="1:6">
      <c r="A4" s="109" t="s">
        <v>1</v>
      </c>
      <c r="B4" s="110">
        <v>13</v>
      </c>
      <c r="C4" s="110">
        <v>-12</v>
      </c>
      <c r="D4" s="116"/>
      <c r="E4" s="113"/>
      <c r="F4" s="116"/>
    </row>
    <row r="5" spans="1:6">
      <c r="A5" s="109" t="s">
        <v>2</v>
      </c>
      <c r="B5" s="110">
        <v>-8</v>
      </c>
      <c r="C5" s="110">
        <v>11</v>
      </c>
      <c r="D5" s="117"/>
      <c r="E5" s="113"/>
      <c r="F5" s="117"/>
    </row>
    <row r="6" spans="1:6">
      <c r="A6" s="109" t="s">
        <v>11</v>
      </c>
      <c r="B6" s="110">
        <v>5</v>
      </c>
      <c r="C6" s="110">
        <v>-1</v>
      </c>
      <c r="D6" s="117"/>
      <c r="E6" s="113"/>
      <c r="F6" s="117"/>
    </row>
    <row r="7" spans="1:6" ht="16.5" thickBot="1">
      <c r="A7" s="108" t="s">
        <v>12</v>
      </c>
      <c r="B7" s="111">
        <v>0</v>
      </c>
      <c r="C7" s="111">
        <v>0</v>
      </c>
      <c r="D7" s="118"/>
      <c r="E7" s="113"/>
      <c r="F7" s="118"/>
    </row>
    <row r="9" spans="1:6">
      <c r="A9" s="177" t="s">
        <v>28</v>
      </c>
      <c r="B9" s="179"/>
      <c r="C9" s="179"/>
    </row>
    <row r="10" spans="1:6">
      <c r="A10" s="106" t="s">
        <v>8</v>
      </c>
      <c r="B10" s="107" t="s">
        <v>9</v>
      </c>
      <c r="C10" s="107"/>
    </row>
    <row r="11" spans="1:6" ht="16.5" thickBot="1">
      <c r="A11" s="108" t="s">
        <v>10</v>
      </c>
      <c r="B11" s="108" t="s">
        <v>1</v>
      </c>
      <c r="C11" s="108" t="s">
        <v>2</v>
      </c>
      <c r="D11" s="113"/>
      <c r="F11" s="113"/>
    </row>
    <row r="12" spans="1:6">
      <c r="A12" s="109" t="s">
        <v>1</v>
      </c>
      <c r="B12" s="110"/>
      <c r="C12" s="110"/>
      <c r="D12" s="116"/>
      <c r="F12" s="119"/>
    </row>
    <row r="13" spans="1:6">
      <c r="A13" s="109" t="s">
        <v>2</v>
      </c>
      <c r="B13" s="110"/>
      <c r="C13" s="110"/>
      <c r="D13" s="117"/>
      <c r="F13" s="120"/>
    </row>
    <row r="14" spans="1:6">
      <c r="A14" s="109" t="s">
        <v>11</v>
      </c>
      <c r="B14" s="110"/>
      <c r="C14" s="110"/>
      <c r="D14" s="117"/>
      <c r="F14" s="120"/>
    </row>
    <row r="15" spans="1:6" ht="16.5" thickBot="1">
      <c r="A15" s="108" t="s">
        <v>12</v>
      </c>
      <c r="B15" s="111"/>
      <c r="C15" s="111"/>
      <c r="D15" s="118"/>
      <c r="F15" s="121"/>
    </row>
    <row r="16" spans="1:6">
      <c r="A16" s="112" t="s">
        <v>214</v>
      </c>
      <c r="B16" s="113"/>
      <c r="C16" s="113"/>
    </row>
    <row r="19" spans="1:5">
      <c r="A19" s="177" t="s">
        <v>16</v>
      </c>
      <c r="B19" s="178"/>
      <c r="C19" s="178"/>
    </row>
    <row r="20" spans="1:5">
      <c r="A20" s="106" t="s">
        <v>8</v>
      </c>
      <c r="B20" s="107" t="s">
        <v>9</v>
      </c>
      <c r="C20" s="107"/>
    </row>
    <row r="21" spans="1:5" ht="16.5" thickBot="1">
      <c r="A21" s="108" t="s">
        <v>10</v>
      </c>
      <c r="B21" s="108" t="s">
        <v>1</v>
      </c>
      <c r="C21" s="108" t="s">
        <v>2</v>
      </c>
      <c r="D21" s="113"/>
    </row>
    <row r="22" spans="1:5">
      <c r="A22" s="109" t="s">
        <v>1</v>
      </c>
      <c r="B22" s="110">
        <v>13</v>
      </c>
      <c r="C22" s="110">
        <v>-12</v>
      </c>
      <c r="D22" s="119"/>
    </row>
    <row r="23" spans="1:5">
      <c r="A23" s="109" t="s">
        <v>2</v>
      </c>
      <c r="B23" s="110">
        <v>-8</v>
      </c>
      <c r="C23" s="110">
        <v>11</v>
      </c>
      <c r="D23" s="120"/>
    </row>
    <row r="24" spans="1:5">
      <c r="A24" s="109" t="s">
        <v>11</v>
      </c>
      <c r="B24" s="110">
        <v>5</v>
      </c>
      <c r="C24" s="110">
        <v>-1</v>
      </c>
      <c r="D24" s="120"/>
    </row>
    <row r="25" spans="1:5" ht="16.5" thickBot="1">
      <c r="A25" s="108" t="s">
        <v>12</v>
      </c>
      <c r="B25" s="111">
        <v>0</v>
      </c>
      <c r="C25" s="111">
        <v>0</v>
      </c>
      <c r="D25" s="121"/>
    </row>
    <row r="26" spans="1:5">
      <c r="A26" s="112" t="s">
        <v>214</v>
      </c>
      <c r="B26" s="113"/>
      <c r="C26" s="113"/>
    </row>
    <row r="27" spans="1:5">
      <c r="B27" s="113"/>
      <c r="C27" s="113"/>
    </row>
    <row r="28" spans="1:5" ht="30.75" thickBot="1">
      <c r="A28" s="115" t="s">
        <v>223</v>
      </c>
      <c r="B28" s="122"/>
      <c r="C28" s="122"/>
      <c r="D28" s="123"/>
      <c r="E28" s="122"/>
    </row>
    <row r="29" spans="1:5">
      <c r="B29" s="113"/>
      <c r="C29" s="113"/>
      <c r="E29" s="113"/>
    </row>
    <row r="30" spans="1:5" ht="16.5" thickBot="1">
      <c r="A30" s="57" t="s">
        <v>216</v>
      </c>
      <c r="B30" s="113"/>
      <c r="C30" s="113"/>
      <c r="D30" s="123"/>
      <c r="E30" s="113"/>
    </row>
    <row r="31" spans="1:5">
      <c r="B31" s="113"/>
      <c r="C31" s="113"/>
      <c r="E31" s="113"/>
    </row>
    <row r="32" spans="1:5" ht="31.5">
      <c r="A32" s="114" t="s">
        <v>215</v>
      </c>
      <c r="B32" s="113"/>
      <c r="C32" s="113"/>
      <c r="D32" s="123"/>
      <c r="E32" s="122"/>
    </row>
    <row r="33" spans="1:3">
      <c r="B33" s="113"/>
      <c r="C33" s="113"/>
    </row>
    <row r="34" spans="1:3">
      <c r="A34" s="112" t="s">
        <v>96</v>
      </c>
      <c r="B34" s="113"/>
      <c r="C34" s="113"/>
    </row>
    <row r="35" spans="1:3">
      <c r="A35" s="112"/>
      <c r="B35" s="113"/>
      <c r="C35" s="113"/>
    </row>
    <row r="36" spans="1:3">
      <c r="A36" s="112" t="s">
        <v>228</v>
      </c>
      <c r="B36" s="113"/>
      <c r="C36" s="113"/>
    </row>
    <row r="37" spans="1:3">
      <c r="B37" s="113"/>
      <c r="C37" s="113"/>
    </row>
    <row r="38" spans="1:3">
      <c r="A38" s="112" t="s">
        <v>229</v>
      </c>
    </row>
  </sheetData>
  <mergeCells count="3">
    <mergeCell ref="A1:C1"/>
    <mergeCell ref="A9:C9"/>
    <mergeCell ref="A19:C19"/>
  </mergeCells>
  <printOptions headings="1" gridLines="1"/>
  <pageMargins left="0.7" right="0.2" top="0.75" bottom="0.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8"/>
  <sheetViews>
    <sheetView topLeftCell="A16" workbookViewId="0">
      <selection activeCell="I18" sqref="I18"/>
    </sheetView>
  </sheetViews>
  <sheetFormatPr defaultRowHeight="15.75"/>
  <cols>
    <col min="1" max="1" width="28.28515625" style="105" customWidth="1"/>
    <col min="2" max="3" width="17.7109375" style="105" customWidth="1"/>
    <col min="4" max="16384" width="9.140625" style="105"/>
  </cols>
  <sheetData>
    <row r="1" spans="1:6">
      <c r="A1" s="177" t="s">
        <v>16</v>
      </c>
      <c r="B1" s="178"/>
      <c r="C1" s="178"/>
    </row>
    <row r="2" spans="1:6">
      <c r="A2" s="106" t="s">
        <v>8</v>
      </c>
      <c r="B2" s="107" t="s">
        <v>9</v>
      </c>
      <c r="C2" s="107"/>
      <c r="D2" s="105" t="s">
        <v>224</v>
      </c>
      <c r="F2" s="105" t="s">
        <v>225</v>
      </c>
    </row>
    <row r="3" spans="1:6" ht="16.5" thickBot="1">
      <c r="A3" s="108" t="s">
        <v>10</v>
      </c>
      <c r="B3" s="108" t="s">
        <v>1</v>
      </c>
      <c r="C3" s="108" t="s">
        <v>2</v>
      </c>
      <c r="D3" s="28" t="s">
        <v>21</v>
      </c>
      <c r="F3" s="28" t="s">
        <v>22</v>
      </c>
    </row>
    <row r="4" spans="1:6">
      <c r="A4" s="109" t="s">
        <v>1</v>
      </c>
      <c r="B4" s="110">
        <v>13</v>
      </c>
      <c r="C4" s="110">
        <v>-12</v>
      </c>
      <c r="D4" s="116">
        <f>MAX(B4:C4)</f>
        <v>13</v>
      </c>
      <c r="E4" s="113"/>
      <c r="F4" s="116">
        <f>MIN(B4:C4)</f>
        <v>-12</v>
      </c>
    </row>
    <row r="5" spans="1:6">
      <c r="A5" s="109" t="s">
        <v>2</v>
      </c>
      <c r="B5" s="110">
        <v>-8</v>
      </c>
      <c r="C5" s="110">
        <v>11</v>
      </c>
      <c r="D5" s="117">
        <f t="shared" ref="D5:D7" si="0">MAX(B5:C5)</f>
        <v>11</v>
      </c>
      <c r="E5" s="113"/>
      <c r="F5" s="117">
        <f t="shared" ref="F5:F7" si="1">MIN(B5:C5)</f>
        <v>-8</v>
      </c>
    </row>
    <row r="6" spans="1:6">
      <c r="A6" s="109" t="s">
        <v>11</v>
      </c>
      <c r="B6" s="110">
        <v>5</v>
      </c>
      <c r="C6" s="110">
        <v>-1</v>
      </c>
      <c r="D6" s="117">
        <f t="shared" si="0"/>
        <v>5</v>
      </c>
      <c r="E6" s="113"/>
      <c r="F6" s="117">
        <f t="shared" si="1"/>
        <v>-1</v>
      </c>
    </row>
    <row r="7" spans="1:6" ht="16.5" thickBot="1">
      <c r="A7" s="108" t="s">
        <v>12</v>
      </c>
      <c r="B7" s="111">
        <v>0</v>
      </c>
      <c r="C7" s="111">
        <v>0</v>
      </c>
      <c r="D7" s="118">
        <f t="shared" si="0"/>
        <v>0</v>
      </c>
      <c r="E7" s="113"/>
      <c r="F7" s="118">
        <f t="shared" si="1"/>
        <v>0</v>
      </c>
    </row>
    <row r="9" spans="1:6">
      <c r="A9" s="177" t="s">
        <v>28</v>
      </c>
      <c r="B9" s="179"/>
      <c r="C9" s="179"/>
    </row>
    <row r="10" spans="1:6">
      <c r="A10" s="106" t="s">
        <v>8</v>
      </c>
      <c r="B10" s="107" t="s">
        <v>9</v>
      </c>
      <c r="C10" s="107"/>
      <c r="D10" s="105" t="s">
        <v>226</v>
      </c>
    </row>
    <row r="11" spans="1:6" ht="16.5" thickBot="1">
      <c r="A11" s="108" t="s">
        <v>10</v>
      </c>
      <c r="B11" s="108" t="s">
        <v>1</v>
      </c>
      <c r="C11" s="108" t="s">
        <v>2</v>
      </c>
      <c r="D11" s="113" t="s">
        <v>21</v>
      </c>
      <c r="F11" s="113" t="s">
        <v>59</v>
      </c>
    </row>
    <row r="12" spans="1:6">
      <c r="A12" s="109" t="s">
        <v>1</v>
      </c>
      <c r="B12" s="110">
        <f>MAX($B$4:$B$7)-B4</f>
        <v>0</v>
      </c>
      <c r="C12" s="110">
        <f>MAX($C$4:$C$7)-C4</f>
        <v>23</v>
      </c>
      <c r="D12" s="116">
        <f>MAX(B12:C12)</f>
        <v>23</v>
      </c>
      <c r="F12" s="119">
        <f>SUMPRODUCT($B$16:$C$16,B12:C12)</f>
        <v>13.799999999999999</v>
      </c>
    </row>
    <row r="13" spans="1:6">
      <c r="A13" s="109" t="s">
        <v>2</v>
      </c>
      <c r="B13" s="110">
        <f t="shared" ref="B13:B15" si="2">MAX($B$4:$B$7)-B5</f>
        <v>21</v>
      </c>
      <c r="C13" s="110">
        <f t="shared" ref="C13:C15" si="3">MAX($C$4:$C$7)-C5</f>
        <v>0</v>
      </c>
      <c r="D13" s="117">
        <f t="shared" ref="D13:D15" si="4">MAX(B13:C13)</f>
        <v>21</v>
      </c>
      <c r="F13" s="120">
        <f t="shared" ref="F13:F15" si="5">SUMPRODUCT($B$16:$C$16,B13:C13)</f>
        <v>8.4</v>
      </c>
    </row>
    <row r="14" spans="1:6">
      <c r="A14" s="109" t="s">
        <v>11</v>
      </c>
      <c r="B14" s="110">
        <f t="shared" si="2"/>
        <v>8</v>
      </c>
      <c r="C14" s="110">
        <f t="shared" si="3"/>
        <v>12</v>
      </c>
      <c r="D14" s="117">
        <f t="shared" si="4"/>
        <v>12</v>
      </c>
      <c r="F14" s="120">
        <f t="shared" si="5"/>
        <v>10.399999999999999</v>
      </c>
    </row>
    <row r="15" spans="1:6" ht="16.5" thickBot="1">
      <c r="A15" s="108" t="s">
        <v>12</v>
      </c>
      <c r="B15" s="111">
        <f t="shared" si="2"/>
        <v>13</v>
      </c>
      <c r="C15" s="111">
        <f t="shared" si="3"/>
        <v>11</v>
      </c>
      <c r="D15" s="118">
        <f t="shared" si="4"/>
        <v>13</v>
      </c>
      <c r="F15" s="121">
        <f t="shared" si="5"/>
        <v>11.8</v>
      </c>
    </row>
    <row r="16" spans="1:6">
      <c r="A16" s="112" t="s">
        <v>214</v>
      </c>
      <c r="B16" s="113">
        <v>0.4</v>
      </c>
      <c r="C16" s="113">
        <v>0.6</v>
      </c>
    </row>
    <row r="19" spans="1:5">
      <c r="A19" s="177" t="s">
        <v>16</v>
      </c>
      <c r="B19" s="178"/>
      <c r="C19" s="178"/>
    </row>
    <row r="20" spans="1:5">
      <c r="A20" s="106" t="s">
        <v>8</v>
      </c>
      <c r="B20" s="107" t="s">
        <v>9</v>
      </c>
      <c r="C20" s="107"/>
      <c r="D20" s="105" t="s">
        <v>137</v>
      </c>
    </row>
    <row r="21" spans="1:5" ht="16.5" thickBot="1">
      <c r="A21" s="108" t="s">
        <v>10</v>
      </c>
      <c r="B21" s="108" t="s">
        <v>1</v>
      </c>
      <c r="C21" s="108" t="s">
        <v>2</v>
      </c>
      <c r="D21" s="113" t="s">
        <v>46</v>
      </c>
    </row>
    <row r="22" spans="1:5">
      <c r="A22" s="109" t="s">
        <v>1</v>
      </c>
      <c r="B22" s="110">
        <v>13</v>
      </c>
      <c r="C22" s="110">
        <v>-12</v>
      </c>
      <c r="D22" s="119">
        <f>SUMPRODUCT($B$26:$C$26,B22:C22)</f>
        <v>-1.9999999999999991</v>
      </c>
    </row>
    <row r="23" spans="1:5">
      <c r="A23" s="109" t="s">
        <v>2</v>
      </c>
      <c r="B23" s="110">
        <v>-8</v>
      </c>
      <c r="C23" s="110">
        <v>11</v>
      </c>
      <c r="D23" s="120">
        <f t="shared" ref="D23:D25" si="6">SUMPRODUCT($B$26:$C$26,B23:C23)</f>
        <v>3.3999999999999995</v>
      </c>
    </row>
    <row r="24" spans="1:5">
      <c r="A24" s="109" t="s">
        <v>11</v>
      </c>
      <c r="B24" s="110">
        <v>5</v>
      </c>
      <c r="C24" s="110">
        <v>-1</v>
      </c>
      <c r="D24" s="120">
        <f t="shared" si="6"/>
        <v>1.4</v>
      </c>
    </row>
    <row r="25" spans="1:5" ht="16.5" thickBot="1">
      <c r="A25" s="108" t="s">
        <v>12</v>
      </c>
      <c r="B25" s="111">
        <v>0</v>
      </c>
      <c r="C25" s="111">
        <v>0</v>
      </c>
      <c r="D25" s="121">
        <f t="shared" si="6"/>
        <v>0</v>
      </c>
    </row>
    <row r="26" spans="1:5">
      <c r="A26" s="112" t="s">
        <v>214</v>
      </c>
      <c r="B26" s="113">
        <v>0.4</v>
      </c>
      <c r="C26" s="113">
        <v>0.6</v>
      </c>
    </row>
    <row r="27" spans="1:5">
      <c r="B27" s="113"/>
      <c r="C27" s="113"/>
    </row>
    <row r="28" spans="1:5" ht="32.25" customHeight="1" thickBot="1">
      <c r="A28" s="115" t="s">
        <v>223</v>
      </c>
      <c r="B28" s="122">
        <f>B26*MAX(B22:B25)</f>
        <v>5.2</v>
      </c>
      <c r="C28" s="122">
        <f>C26*MAX(C22:C25)</f>
        <v>6.6</v>
      </c>
      <c r="D28" s="123" t="s">
        <v>227</v>
      </c>
      <c r="E28" s="122">
        <f>B28+C28</f>
        <v>11.8</v>
      </c>
    </row>
    <row r="29" spans="1:5">
      <c r="B29" s="113"/>
      <c r="C29" s="113"/>
      <c r="E29" s="113"/>
    </row>
    <row r="30" spans="1:5" ht="16.5" thickBot="1">
      <c r="A30" s="57" t="s">
        <v>216</v>
      </c>
      <c r="B30" s="113"/>
      <c r="C30" s="113"/>
      <c r="D30" s="123" t="s">
        <v>227</v>
      </c>
      <c r="E30" s="113">
        <f>MAX(D22:D25)</f>
        <v>3.3999999999999995</v>
      </c>
    </row>
    <row r="31" spans="1:5">
      <c r="B31" s="113"/>
      <c r="C31" s="113"/>
      <c r="E31" s="113"/>
    </row>
    <row r="32" spans="1:5" ht="32.25" customHeight="1">
      <c r="A32" s="114" t="s">
        <v>215</v>
      </c>
      <c r="B32" s="113"/>
      <c r="C32" s="113"/>
      <c r="D32" s="123" t="s">
        <v>227</v>
      </c>
      <c r="E32" s="122">
        <f>E28-E30</f>
        <v>8.4000000000000021</v>
      </c>
    </row>
    <row r="33" spans="1:3">
      <c r="B33" s="113"/>
      <c r="C33" s="113"/>
    </row>
    <row r="34" spans="1:3">
      <c r="A34" s="112" t="s">
        <v>96</v>
      </c>
      <c r="B34" s="113"/>
      <c r="C34" s="113"/>
    </row>
    <row r="35" spans="1:3">
      <c r="A35" s="112"/>
      <c r="B35" s="113"/>
      <c r="C35" s="113"/>
    </row>
    <row r="36" spans="1:3">
      <c r="A36" s="112" t="s">
        <v>228</v>
      </c>
      <c r="B36" s="113"/>
      <c r="C36" s="113"/>
    </row>
    <row r="37" spans="1:3">
      <c r="B37" s="113"/>
      <c r="C37" s="113"/>
    </row>
    <row r="38" spans="1:3">
      <c r="A38" s="112" t="s">
        <v>229</v>
      </c>
    </row>
  </sheetData>
  <mergeCells count="3">
    <mergeCell ref="A1:C1"/>
    <mergeCell ref="A9:C9"/>
    <mergeCell ref="A19:C19"/>
  </mergeCells>
  <printOptions headings="1" gridLines="1"/>
  <pageMargins left="0.7" right="0.2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J36"/>
  <sheetViews>
    <sheetView workbookViewId="0">
      <selection activeCell="D20" sqref="D20:E20"/>
    </sheetView>
  </sheetViews>
  <sheetFormatPr defaultRowHeight="15"/>
  <cols>
    <col min="1" max="1" width="29" customWidth="1"/>
    <col min="2" max="2" width="15.7109375" customWidth="1"/>
    <col min="3" max="3" width="18.140625" customWidth="1"/>
    <col min="4" max="4" width="15.140625" customWidth="1"/>
    <col min="5" max="5" width="19.28515625" customWidth="1"/>
    <col min="7" max="7" width="11.5703125" customWidth="1"/>
    <col min="11" max="11" width="15" customWidth="1"/>
  </cols>
  <sheetData>
    <row r="2" spans="1:3">
      <c r="A2" s="13" t="s">
        <v>7</v>
      </c>
      <c r="B2" s="5" t="s">
        <v>0</v>
      </c>
      <c r="C2" s="5"/>
    </row>
    <row r="3" spans="1:3" ht="15.75" thickBot="1">
      <c r="A3" s="9"/>
      <c r="B3" s="10" t="s">
        <v>1</v>
      </c>
      <c r="C3" s="10" t="s">
        <v>2</v>
      </c>
    </row>
    <row r="4" spans="1:3">
      <c r="A4" s="6" t="s">
        <v>3</v>
      </c>
      <c r="B4" s="7">
        <v>18</v>
      </c>
      <c r="C4" s="7">
        <v>12</v>
      </c>
    </row>
    <row r="5" spans="1:3" ht="42" customHeight="1">
      <c r="A5" s="8" t="s">
        <v>4</v>
      </c>
      <c r="B5" s="7">
        <v>31</v>
      </c>
      <c r="C5" s="7">
        <v>23</v>
      </c>
    </row>
    <row r="6" spans="1:3" ht="42" customHeight="1" thickBot="1">
      <c r="A6" s="11" t="s">
        <v>5</v>
      </c>
      <c r="B6" s="12">
        <v>6</v>
      </c>
      <c r="C6" s="12">
        <v>4</v>
      </c>
    </row>
    <row r="7" spans="1:3">
      <c r="A7" s="4"/>
      <c r="B7" s="3"/>
      <c r="C7" s="3"/>
    </row>
    <row r="8" spans="1:3">
      <c r="A8" s="2" t="s">
        <v>6</v>
      </c>
      <c r="B8" s="1"/>
      <c r="C8" s="1"/>
    </row>
    <row r="10" spans="1:3">
      <c r="A10" s="26" t="s">
        <v>17</v>
      </c>
    </row>
    <row r="11" spans="1:3">
      <c r="A11" s="14" t="s">
        <v>8</v>
      </c>
      <c r="B11" s="180" t="s">
        <v>9</v>
      </c>
      <c r="C11" s="181"/>
    </row>
    <row r="12" spans="1:3" ht="15.75" thickBot="1">
      <c r="A12" s="18" t="s">
        <v>10</v>
      </c>
      <c r="B12" s="10" t="s">
        <v>1</v>
      </c>
      <c r="C12" s="10" t="s">
        <v>2</v>
      </c>
    </row>
    <row r="13" spans="1:3">
      <c r="A13" s="16" t="s">
        <v>1</v>
      </c>
      <c r="B13" s="20" t="s">
        <v>13</v>
      </c>
      <c r="C13" s="20" t="s">
        <v>18</v>
      </c>
    </row>
    <row r="14" spans="1:3">
      <c r="A14" s="16" t="s">
        <v>2</v>
      </c>
      <c r="B14" s="20" t="s">
        <v>19</v>
      </c>
      <c r="C14" s="22" t="s">
        <v>15</v>
      </c>
    </row>
    <row r="15" spans="1:3">
      <c r="A15" s="16" t="s">
        <v>11</v>
      </c>
      <c r="B15" s="20" t="s">
        <v>14</v>
      </c>
      <c r="C15" s="20" t="s">
        <v>20</v>
      </c>
    </row>
    <row r="16" spans="1:3" ht="15.75" thickBot="1">
      <c r="A16" s="18" t="s">
        <v>12</v>
      </c>
      <c r="B16" s="24">
        <v>0</v>
      </c>
      <c r="C16" s="24">
        <v>0</v>
      </c>
    </row>
    <row r="18" spans="1:10">
      <c r="B18" s="27" t="s">
        <v>16</v>
      </c>
      <c r="E18" s="45" t="s">
        <v>40</v>
      </c>
    </row>
    <row r="19" spans="1:10">
      <c r="A19" s="14" t="s">
        <v>8</v>
      </c>
      <c r="B19" s="15" t="s">
        <v>9</v>
      </c>
      <c r="C19" s="15"/>
    </row>
    <row r="20" spans="1:10" ht="15.75" thickBot="1">
      <c r="A20" s="18" t="s">
        <v>10</v>
      </c>
      <c r="B20" s="18" t="s">
        <v>1</v>
      </c>
      <c r="C20" s="18" t="s">
        <v>2</v>
      </c>
      <c r="D20" s="28" t="s">
        <v>21</v>
      </c>
      <c r="E20" s="28" t="s">
        <v>22</v>
      </c>
    </row>
    <row r="21" spans="1:10">
      <c r="A21" s="16" t="s">
        <v>1</v>
      </c>
      <c r="B21" s="17">
        <f>B5-B4</f>
        <v>13</v>
      </c>
      <c r="C21" s="17">
        <f>B6-B4</f>
        <v>-12</v>
      </c>
      <c r="D21" s="29">
        <f>MAX(B21:C21)</f>
        <v>13</v>
      </c>
      <c r="E21" s="30">
        <f>MIN(B21:C21)</f>
        <v>-12</v>
      </c>
    </row>
    <row r="22" spans="1:10">
      <c r="A22" s="16" t="s">
        <v>2</v>
      </c>
      <c r="B22" s="17">
        <f>C6-C4</f>
        <v>-8</v>
      </c>
      <c r="C22" s="17">
        <f>C5-C4</f>
        <v>11</v>
      </c>
      <c r="D22" s="31">
        <f t="shared" ref="D22:D24" si="0">MAX(B22:C22)</f>
        <v>11</v>
      </c>
      <c r="E22" s="31">
        <f t="shared" ref="E22:E24" si="1">MIN(B22:C22)</f>
        <v>-8</v>
      </c>
    </row>
    <row r="23" spans="1:10">
      <c r="A23" s="16" t="s">
        <v>11</v>
      </c>
      <c r="B23" s="17">
        <f>B5-B4+C6-C4</f>
        <v>5</v>
      </c>
      <c r="C23" s="17">
        <f>C5-C4+B6-B4</f>
        <v>-1</v>
      </c>
      <c r="D23" s="31">
        <f t="shared" si="0"/>
        <v>5</v>
      </c>
      <c r="E23" s="31">
        <f t="shared" si="1"/>
        <v>-1</v>
      </c>
    </row>
    <row r="24" spans="1:10" ht="15.75" thickBot="1">
      <c r="A24" s="18" t="s">
        <v>12</v>
      </c>
      <c r="B24" s="19">
        <v>0</v>
      </c>
      <c r="C24" s="19">
        <v>0</v>
      </c>
      <c r="D24" s="32">
        <f t="shared" si="0"/>
        <v>0</v>
      </c>
      <c r="E24" s="33">
        <f t="shared" si="1"/>
        <v>0</v>
      </c>
      <c r="F24" s="45" t="s">
        <v>39</v>
      </c>
    </row>
    <row r="26" spans="1:10">
      <c r="B26" s="25" t="s">
        <v>23</v>
      </c>
    </row>
    <row r="28" spans="1:10" ht="15.75" thickBot="1">
      <c r="B28" s="182" t="s">
        <v>27</v>
      </c>
      <c r="C28" s="182"/>
      <c r="G28" s="40"/>
      <c r="H28" s="40"/>
      <c r="I28" s="40"/>
      <c r="J28" s="41"/>
    </row>
    <row r="29" spans="1:10" ht="15.75" thickBot="1">
      <c r="A29" s="28" t="s">
        <v>24</v>
      </c>
      <c r="B29" s="21">
        <v>1</v>
      </c>
      <c r="C29" s="21">
        <v>2</v>
      </c>
      <c r="D29" s="21" t="s">
        <v>21</v>
      </c>
    </row>
    <row r="30" spans="1:10">
      <c r="A30" s="35" t="s">
        <v>25</v>
      </c>
      <c r="B30" s="35">
        <v>30</v>
      </c>
      <c r="C30" s="35">
        <v>-10000</v>
      </c>
      <c r="D30" s="36">
        <f>MAX(B30:C30)</f>
        <v>30</v>
      </c>
      <c r="E30" t="s">
        <v>41</v>
      </c>
    </row>
    <row r="31" spans="1:10" ht="15.75" thickBot="1">
      <c r="A31" s="24" t="s">
        <v>26</v>
      </c>
      <c r="B31" s="24">
        <v>29</v>
      </c>
      <c r="C31" s="24">
        <v>29</v>
      </c>
      <c r="D31" s="24">
        <f>MAX(B31:C31)</f>
        <v>29</v>
      </c>
    </row>
    <row r="33" spans="1:5" ht="15.75" thickBot="1">
      <c r="B33" s="182" t="s">
        <v>27</v>
      </c>
      <c r="C33" s="182"/>
    </row>
    <row r="34" spans="1:5" ht="15.75" thickBot="1">
      <c r="A34" s="28" t="s">
        <v>24</v>
      </c>
      <c r="B34" s="21">
        <v>1</v>
      </c>
      <c r="C34" s="21">
        <v>2</v>
      </c>
      <c r="D34" s="21" t="s">
        <v>22</v>
      </c>
    </row>
    <row r="35" spans="1:5">
      <c r="A35" s="35" t="s">
        <v>25</v>
      </c>
      <c r="B35" s="35">
        <v>1000</v>
      </c>
      <c r="C35" s="35">
        <v>28</v>
      </c>
      <c r="D35" s="38">
        <f>MIN(B35:C35)</f>
        <v>28</v>
      </c>
    </row>
    <row r="36" spans="1:5" ht="15.75" thickBot="1">
      <c r="A36" s="24" t="s">
        <v>26</v>
      </c>
      <c r="B36" s="24">
        <v>29</v>
      </c>
      <c r="C36" s="24">
        <v>29</v>
      </c>
      <c r="D36" s="37">
        <f>MIN(B36:C36)</f>
        <v>29</v>
      </c>
      <c r="E36" t="s">
        <v>42</v>
      </c>
    </row>
  </sheetData>
  <mergeCells count="3">
    <mergeCell ref="B11:C11"/>
    <mergeCell ref="B28:C28"/>
    <mergeCell ref="B33:C33"/>
  </mergeCells>
  <pageMargins left="0.7" right="0.7" top="0.75" bottom="0.75" header="0.3" footer="0.3"/>
  <legacyDrawing r:id="rId1"/>
  <oleObjects>
    <oleObject progId="Visio.Drawing.11" shapeId="1026" r:id="rId2"/>
  </oleObjects>
</worksheet>
</file>

<file path=xl/worksheets/sheet9.xml><?xml version="1.0" encoding="utf-8"?>
<worksheet xmlns="http://schemas.openxmlformats.org/spreadsheetml/2006/main" xmlns:r="http://schemas.openxmlformats.org/officeDocument/2006/relationships">
  <dimension ref="A1:K50"/>
  <sheetViews>
    <sheetView workbookViewId="0"/>
  </sheetViews>
  <sheetFormatPr defaultRowHeight="15"/>
  <cols>
    <col min="1" max="1" width="29" customWidth="1"/>
    <col min="2" max="2" width="23.28515625" customWidth="1"/>
    <col min="3" max="3" width="24.28515625" customWidth="1"/>
    <col min="4" max="4" width="15.140625" customWidth="1"/>
    <col min="5" max="5" width="19.28515625" customWidth="1"/>
    <col min="7" max="7" width="11.5703125" customWidth="1"/>
    <col min="11" max="11" width="15" customWidth="1"/>
  </cols>
  <sheetData>
    <row r="1" spans="1:11">
      <c r="A1" s="13" t="s">
        <v>7</v>
      </c>
      <c r="B1" s="27" t="s">
        <v>16</v>
      </c>
      <c r="C1" s="25" t="s">
        <v>162</v>
      </c>
      <c r="E1" s="45"/>
    </row>
    <row r="2" spans="1:11">
      <c r="A2" s="14" t="s">
        <v>8</v>
      </c>
      <c r="B2" s="15" t="s">
        <v>9</v>
      </c>
      <c r="C2" s="15"/>
      <c r="D2" s="59"/>
      <c r="E2" s="59"/>
      <c r="F2" s="59"/>
      <c r="G2" s="59"/>
      <c r="H2" s="59"/>
      <c r="I2" s="70"/>
      <c r="J2" s="59"/>
      <c r="K2" s="59"/>
    </row>
    <row r="3" spans="1:11" ht="15.75" thickBot="1">
      <c r="A3" s="18" t="s">
        <v>10</v>
      </c>
      <c r="B3" s="18" t="s">
        <v>1</v>
      </c>
      <c r="C3" s="18" t="s">
        <v>2</v>
      </c>
      <c r="D3" s="28"/>
      <c r="E3" s="28"/>
      <c r="F3" s="59"/>
      <c r="G3" s="28"/>
      <c r="H3" s="40"/>
      <c r="I3" s="40"/>
      <c r="J3" s="40"/>
      <c r="K3" s="59"/>
    </row>
    <row r="4" spans="1:11">
      <c r="A4" s="16" t="s">
        <v>1</v>
      </c>
      <c r="B4" s="17">
        <v>13</v>
      </c>
      <c r="C4" s="17">
        <v>-12</v>
      </c>
      <c r="D4" s="71"/>
      <c r="E4" s="31"/>
      <c r="F4" s="59"/>
      <c r="G4" s="40"/>
      <c r="H4" s="40"/>
      <c r="I4" s="40"/>
      <c r="J4" s="41"/>
      <c r="K4" s="59"/>
    </row>
    <row r="5" spans="1:11">
      <c r="A5" s="16" t="s">
        <v>2</v>
      </c>
      <c r="B5" s="17">
        <v>-8</v>
      </c>
      <c r="C5" s="17">
        <v>11</v>
      </c>
      <c r="D5" s="31"/>
      <c r="E5" s="31"/>
      <c r="F5" s="59"/>
      <c r="G5" s="40"/>
      <c r="H5" s="40"/>
      <c r="I5" s="40"/>
      <c r="J5" s="40"/>
      <c r="K5" s="59"/>
    </row>
    <row r="6" spans="1:11">
      <c r="A6" s="16" t="s">
        <v>11</v>
      </c>
      <c r="B6" s="17">
        <v>5</v>
      </c>
      <c r="C6" s="17">
        <v>-1</v>
      </c>
      <c r="D6" s="31"/>
      <c r="E6" s="31"/>
      <c r="F6" s="59"/>
      <c r="G6" s="59"/>
      <c r="H6" s="59"/>
      <c r="I6" s="59"/>
      <c r="J6" s="59"/>
      <c r="K6" s="59"/>
    </row>
    <row r="7" spans="1:11" ht="15.75" thickBot="1">
      <c r="A7" s="18" t="s">
        <v>12</v>
      </c>
      <c r="B7" s="19">
        <v>0</v>
      </c>
      <c r="C7" s="19">
        <v>0</v>
      </c>
      <c r="D7" s="31"/>
      <c r="E7" s="71"/>
      <c r="F7" s="72"/>
      <c r="G7" s="59"/>
      <c r="H7" s="59"/>
      <c r="I7" s="70"/>
      <c r="J7" s="59"/>
      <c r="K7" s="59"/>
    </row>
    <row r="8" spans="1:11">
      <c r="D8" s="59"/>
      <c r="E8" s="59"/>
      <c r="F8" s="59"/>
      <c r="G8" s="28"/>
      <c r="H8" s="40"/>
      <c r="I8" s="40"/>
      <c r="J8" s="40"/>
      <c r="K8" s="59"/>
    </row>
    <row r="9" spans="1:11">
      <c r="A9" s="39" t="s">
        <v>158</v>
      </c>
      <c r="G9" s="40"/>
      <c r="H9" s="40"/>
      <c r="I9" s="40"/>
      <c r="J9" s="41"/>
      <c r="K9" s="59"/>
    </row>
    <row r="10" spans="1:11">
      <c r="A10" s="39"/>
      <c r="G10" s="40"/>
      <c r="H10" s="40"/>
      <c r="I10" s="40"/>
      <c r="J10" s="41"/>
    </row>
    <row r="11" spans="1:11">
      <c r="A11" s="14" t="s">
        <v>8</v>
      </c>
      <c r="B11" s="15" t="s">
        <v>9</v>
      </c>
      <c r="C11" s="15"/>
      <c r="G11" s="40"/>
      <c r="H11" s="40"/>
      <c r="I11" s="40"/>
      <c r="J11" s="41"/>
    </row>
    <row r="12" spans="1:11" ht="15.75" thickBot="1">
      <c r="A12" s="18" t="s">
        <v>10</v>
      </c>
      <c r="B12" s="18" t="s">
        <v>1</v>
      </c>
      <c r="C12" s="18" t="s">
        <v>2</v>
      </c>
      <c r="G12" s="40"/>
      <c r="H12" s="40"/>
      <c r="I12" s="40"/>
      <c r="J12" s="41"/>
    </row>
    <row r="13" spans="1:11">
      <c r="A13" s="16" t="s">
        <v>1</v>
      </c>
      <c r="B13" s="42" t="s">
        <v>29</v>
      </c>
      <c r="C13" s="42" t="s">
        <v>33</v>
      </c>
      <c r="G13" s="40"/>
      <c r="H13" s="40"/>
      <c r="I13" s="40"/>
      <c r="J13" s="41"/>
    </row>
    <row r="14" spans="1:11">
      <c r="A14" s="16" t="s">
        <v>2</v>
      </c>
      <c r="B14" s="42" t="s">
        <v>30</v>
      </c>
      <c r="C14" s="42" t="s">
        <v>34</v>
      </c>
      <c r="G14" s="40"/>
      <c r="H14" s="40"/>
      <c r="I14" s="40"/>
      <c r="J14" s="41"/>
    </row>
    <row r="15" spans="1:11">
      <c r="A15" s="43" t="s">
        <v>35</v>
      </c>
      <c r="B15" s="42" t="s">
        <v>31</v>
      </c>
      <c r="C15" s="42" t="s">
        <v>36</v>
      </c>
      <c r="G15" s="40"/>
      <c r="H15" s="40"/>
      <c r="I15" s="40"/>
      <c r="J15" s="41"/>
    </row>
    <row r="16" spans="1:11" ht="15.75" thickBot="1">
      <c r="A16" s="18" t="s">
        <v>12</v>
      </c>
      <c r="B16" s="44" t="s">
        <v>32</v>
      </c>
      <c r="C16" s="44" t="s">
        <v>37</v>
      </c>
      <c r="G16" s="40"/>
      <c r="H16" s="40"/>
      <c r="I16" s="40"/>
      <c r="J16" s="41"/>
    </row>
    <row r="17" spans="1:10">
      <c r="A17" s="16"/>
      <c r="B17" s="17"/>
      <c r="C17" s="17"/>
      <c r="G17" s="40"/>
      <c r="H17" s="40"/>
      <c r="I17" s="40"/>
      <c r="J17" s="41"/>
    </row>
    <row r="18" spans="1:10">
      <c r="A18" s="49" t="s">
        <v>28</v>
      </c>
      <c r="B18" s="48" t="s">
        <v>159</v>
      </c>
      <c r="C18" s="74" t="s">
        <v>160</v>
      </c>
      <c r="G18" s="40"/>
      <c r="H18" s="40"/>
      <c r="I18" s="40"/>
      <c r="J18" s="41"/>
    </row>
    <row r="19" spans="1:10">
      <c r="A19" s="14" t="s">
        <v>8</v>
      </c>
      <c r="B19" s="15" t="s">
        <v>9</v>
      </c>
      <c r="C19" s="15"/>
      <c r="D19" s="25" t="s">
        <v>162</v>
      </c>
    </row>
    <row r="20" spans="1:10" ht="15.75" thickBot="1">
      <c r="A20" s="18" t="s">
        <v>10</v>
      </c>
      <c r="B20" s="18" t="s">
        <v>1</v>
      </c>
      <c r="C20" s="18" t="s">
        <v>2</v>
      </c>
      <c r="D20" s="28" t="s">
        <v>21</v>
      </c>
    </row>
    <row r="21" spans="1:10">
      <c r="A21" s="16" t="s">
        <v>1</v>
      </c>
      <c r="B21" s="17">
        <f>MAX($B$4:$B$7)-B4</f>
        <v>0</v>
      </c>
      <c r="C21" s="17">
        <f>MAX($C$4:$C$7)-C4</f>
        <v>23</v>
      </c>
      <c r="D21" s="30">
        <f>MAX(B21:C21)</f>
        <v>23</v>
      </c>
      <c r="E21" s="48" t="s">
        <v>161</v>
      </c>
    </row>
    <row r="22" spans="1:10">
      <c r="A22" s="16" t="s">
        <v>2</v>
      </c>
      <c r="B22" s="17">
        <f>MAX($B$4:$B$7)-B5</f>
        <v>21</v>
      </c>
      <c r="C22" s="17">
        <f>MAX($C$4:$C$7)-C5</f>
        <v>0</v>
      </c>
      <c r="D22" s="31">
        <f>MAX(B22:C22)</f>
        <v>21</v>
      </c>
    </row>
    <row r="23" spans="1:10">
      <c r="A23" s="16" t="s">
        <v>11</v>
      </c>
      <c r="B23" s="17">
        <f>MAX($B$4:$B$7)-B6</f>
        <v>8</v>
      </c>
      <c r="C23" s="17">
        <f>MAX($C$4:$C$7)-C6</f>
        <v>12</v>
      </c>
      <c r="D23" s="31">
        <f>MAX(B23:C23)</f>
        <v>12</v>
      </c>
      <c r="E23" s="73" t="s">
        <v>38</v>
      </c>
    </row>
    <row r="24" spans="1:10" ht="15.75" thickBot="1">
      <c r="A24" s="18" t="s">
        <v>12</v>
      </c>
      <c r="B24" s="19">
        <f>MAX($B$4:$B$7)-B7</f>
        <v>13</v>
      </c>
      <c r="C24" s="19">
        <f>MAX($C$4:$C$7)-C7</f>
        <v>11</v>
      </c>
      <c r="D24" s="32">
        <f>MAX(B24:C24)</f>
        <v>13</v>
      </c>
    </row>
    <row r="26" spans="1:10">
      <c r="A26" s="39" t="s">
        <v>165</v>
      </c>
    </row>
    <row r="27" spans="1:10" ht="15.75" thickBot="1">
      <c r="B27" s="182" t="s">
        <v>27</v>
      </c>
      <c r="C27" s="183"/>
    </row>
    <row r="28" spans="1:10" ht="15.75" thickBot="1">
      <c r="A28" s="28" t="s">
        <v>24</v>
      </c>
      <c r="B28" s="21">
        <v>1</v>
      </c>
      <c r="C28" s="21">
        <v>2</v>
      </c>
    </row>
    <row r="29" spans="1:10">
      <c r="A29" s="35" t="s">
        <v>25</v>
      </c>
      <c r="B29" s="35">
        <v>9</v>
      </c>
      <c r="C29" s="35">
        <v>2</v>
      </c>
    </row>
    <row r="30" spans="1:10" ht="15.75" thickBot="1">
      <c r="A30" s="24" t="s">
        <v>26</v>
      </c>
      <c r="B30" s="24">
        <v>4</v>
      </c>
      <c r="C30" s="24">
        <v>6</v>
      </c>
    </row>
    <row r="32" spans="1:10">
      <c r="A32" s="25" t="s">
        <v>28</v>
      </c>
      <c r="B32" s="20" t="s">
        <v>163</v>
      </c>
      <c r="C32" s="20" t="s">
        <v>164</v>
      </c>
    </row>
    <row r="33" spans="1:5" ht="15.75" thickBot="1">
      <c r="B33" s="23"/>
      <c r="C33" s="34" t="s">
        <v>27</v>
      </c>
    </row>
    <row r="34" spans="1:5" ht="15.75" thickBot="1">
      <c r="A34" s="28" t="s">
        <v>24</v>
      </c>
      <c r="B34" s="21">
        <v>1</v>
      </c>
      <c r="C34" s="21">
        <v>2</v>
      </c>
      <c r="D34" s="21" t="s">
        <v>21</v>
      </c>
    </row>
    <row r="35" spans="1:5">
      <c r="A35" s="35" t="s">
        <v>25</v>
      </c>
      <c r="B35" s="35">
        <f>MAX($B$29:$B$30)-B29</f>
        <v>0</v>
      </c>
      <c r="C35" s="35">
        <f>MAX($C$29:$C$30)-C29</f>
        <v>4</v>
      </c>
      <c r="D35" s="35">
        <f>MAX(B35:C35)</f>
        <v>4</v>
      </c>
      <c r="E35" s="73" t="s">
        <v>38</v>
      </c>
    </row>
    <row r="36" spans="1:5" ht="15.75" thickBot="1">
      <c r="A36" s="24" t="s">
        <v>26</v>
      </c>
      <c r="B36" s="24">
        <f>MAX($B$29:$B$30)-B30</f>
        <v>5</v>
      </c>
      <c r="C36" s="24">
        <f>MAX($C$29:$C$30)-C30</f>
        <v>0</v>
      </c>
      <c r="D36" s="24">
        <f>MAX(B36:C36)</f>
        <v>5</v>
      </c>
    </row>
    <row r="38" spans="1:5">
      <c r="A38" s="25" t="s">
        <v>44</v>
      </c>
    </row>
    <row r="39" spans="1:5" ht="15.75" thickBot="1">
      <c r="B39" s="23"/>
      <c r="C39" s="34" t="s">
        <v>27</v>
      </c>
    </row>
    <row r="40" spans="1:5" ht="15.75" thickBot="1">
      <c r="A40" s="28" t="s">
        <v>24</v>
      </c>
      <c r="B40" s="21">
        <v>1</v>
      </c>
      <c r="C40" s="21">
        <v>2</v>
      </c>
    </row>
    <row r="41" spans="1:5">
      <c r="A41" s="35" t="s">
        <v>25</v>
      </c>
      <c r="B41" s="35">
        <v>9</v>
      </c>
      <c r="C41" s="35">
        <v>2</v>
      </c>
    </row>
    <row r="42" spans="1:5">
      <c r="A42" s="40" t="s">
        <v>26</v>
      </c>
      <c r="B42" s="40">
        <v>4</v>
      </c>
      <c r="C42" s="40">
        <v>6</v>
      </c>
    </row>
    <row r="43" spans="1:5" ht="15.75" thickBot="1">
      <c r="A43" s="24" t="s">
        <v>43</v>
      </c>
      <c r="B43" s="47">
        <v>3</v>
      </c>
      <c r="C43" s="47">
        <v>9</v>
      </c>
    </row>
    <row r="45" spans="1:5">
      <c r="A45" s="25" t="s">
        <v>28</v>
      </c>
    </row>
    <row r="46" spans="1:5" ht="15.75" thickBot="1">
      <c r="B46" s="23"/>
      <c r="C46" s="34" t="s">
        <v>27</v>
      </c>
    </row>
    <row r="47" spans="1:5" ht="15.75" thickBot="1">
      <c r="A47" s="28" t="s">
        <v>24</v>
      </c>
      <c r="B47" s="21">
        <v>1</v>
      </c>
      <c r="C47" s="21">
        <v>2</v>
      </c>
      <c r="D47" s="21" t="s">
        <v>21</v>
      </c>
    </row>
    <row r="48" spans="1:5">
      <c r="A48" s="35" t="s">
        <v>25</v>
      </c>
      <c r="B48" s="35">
        <f>MAX($B$41:$B$43)-B41</f>
        <v>0</v>
      </c>
      <c r="C48" s="35">
        <f>MAX(C41:C43)-C41</f>
        <v>7</v>
      </c>
      <c r="D48" s="35">
        <f>MAX(B48:C48)</f>
        <v>7</v>
      </c>
    </row>
    <row r="49" spans="1:5">
      <c r="A49" s="40" t="s">
        <v>26</v>
      </c>
      <c r="B49" s="40">
        <f>MAX($B$41:$B$43)-B42</f>
        <v>5</v>
      </c>
      <c r="C49" s="40">
        <f>MAX(C42:C44)-C42</f>
        <v>3</v>
      </c>
      <c r="D49" s="40">
        <f>MAX(B49:C49)</f>
        <v>5</v>
      </c>
      <c r="E49" s="73" t="s">
        <v>38</v>
      </c>
    </row>
    <row r="50" spans="1:5" ht="15.75" thickBot="1">
      <c r="A50" s="24" t="s">
        <v>43</v>
      </c>
      <c r="B50" s="24">
        <f>MAX($B$41:$B$43)-B43</f>
        <v>6</v>
      </c>
      <c r="C50" s="24">
        <f>MAX(C43:C45)-C43</f>
        <v>0</v>
      </c>
      <c r="D50" s="24">
        <f>MAX(B50:C50)</f>
        <v>6</v>
      </c>
    </row>
  </sheetData>
  <mergeCells count="1">
    <mergeCell ref="B27:C2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E23" sqref="E23"/>
    </sheetView>
  </sheetViews>
  <sheetFormatPr defaultRowHeight="15"/>
  <cols>
    <col min="1" max="1" width="22.5703125" customWidth="1"/>
    <col min="2" max="2" width="17.85546875" customWidth="1"/>
    <col min="3" max="3" width="16.42578125" customWidth="1"/>
    <col min="4" max="5" width="14.85546875" customWidth="1"/>
  </cols>
  <sheetData>
    <row r="1" spans="1:11">
      <c r="A1" s="53" t="s">
        <v>56</v>
      </c>
    </row>
    <row r="2" spans="1:11">
      <c r="A2" s="21"/>
      <c r="B2" s="21" t="s">
        <v>16</v>
      </c>
      <c r="C2" s="21"/>
    </row>
    <row r="3" spans="1:11">
      <c r="A3" s="21" t="s">
        <v>8</v>
      </c>
      <c r="B3" s="184" t="s">
        <v>9</v>
      </c>
      <c r="C3" s="184"/>
      <c r="D3" s="20" t="s">
        <v>166</v>
      </c>
      <c r="H3" s="25" t="s">
        <v>23</v>
      </c>
    </row>
    <row r="4" spans="1:11" ht="15.75" thickBot="1">
      <c r="A4" s="21" t="s">
        <v>10</v>
      </c>
      <c r="B4" s="21" t="s">
        <v>1</v>
      </c>
      <c r="C4" s="21" t="s">
        <v>2</v>
      </c>
      <c r="D4" s="21" t="s">
        <v>46</v>
      </c>
    </row>
    <row r="5" spans="1:11" ht="15.75" thickBot="1">
      <c r="A5" s="36" t="s">
        <v>1</v>
      </c>
      <c r="B5" s="36">
        <v>13</v>
      </c>
      <c r="C5" s="35">
        <v>-12</v>
      </c>
      <c r="D5" s="35">
        <f>SUMPRODUCT($B$10:$C$10,B5:C5)</f>
        <v>-1.9999999999999991</v>
      </c>
      <c r="H5" s="23"/>
      <c r="I5" s="34" t="s">
        <v>27</v>
      </c>
    </row>
    <row r="6" spans="1:11" ht="15.75" thickBot="1">
      <c r="A6" s="41" t="s">
        <v>2</v>
      </c>
      <c r="B6" s="40">
        <v>-8</v>
      </c>
      <c r="C6" s="41">
        <v>11</v>
      </c>
      <c r="D6" s="40">
        <f>SUMPRODUCT($B$10:$C$10,B6:C6)</f>
        <v>3.3999999999999995</v>
      </c>
      <c r="E6" s="25" t="s">
        <v>47</v>
      </c>
      <c r="G6" s="28" t="s">
        <v>24</v>
      </c>
      <c r="H6" s="21">
        <v>1</v>
      </c>
      <c r="I6" s="21">
        <v>2</v>
      </c>
      <c r="J6" s="21" t="s">
        <v>21</v>
      </c>
    </row>
    <row r="7" spans="1:11">
      <c r="A7" s="41" t="s">
        <v>11</v>
      </c>
      <c r="B7" s="40">
        <v>5</v>
      </c>
      <c r="C7" s="40">
        <v>-1</v>
      </c>
      <c r="D7" s="40">
        <f>SUMPRODUCT($B$10:$C$10,B7:C7)</f>
        <v>1.4</v>
      </c>
      <c r="G7" s="35" t="s">
        <v>25</v>
      </c>
      <c r="H7" s="35">
        <v>15000</v>
      </c>
      <c r="I7" s="35">
        <v>-5000</v>
      </c>
      <c r="J7" s="36">
        <f>SUMPRODUCT($H$9:$I$9,H7:I7)</f>
        <v>5000</v>
      </c>
      <c r="K7" t="s">
        <v>47</v>
      </c>
    </row>
    <row r="8" spans="1:11" ht="15.75" thickBot="1">
      <c r="A8" s="37" t="s">
        <v>12</v>
      </c>
      <c r="B8" s="24">
        <v>0</v>
      </c>
      <c r="C8" s="24">
        <v>0</v>
      </c>
      <c r="D8" s="24">
        <f>SUMPRODUCT($B$10:$C$10,B8:C8)</f>
        <v>0</v>
      </c>
      <c r="G8" s="24" t="s">
        <v>26</v>
      </c>
      <c r="H8" s="24">
        <v>5000</v>
      </c>
      <c r="I8" s="24">
        <v>4000</v>
      </c>
      <c r="J8" s="52">
        <f>SUMPRODUCT($H$9:$I$9,H8:I8)</f>
        <v>4500</v>
      </c>
    </row>
    <row r="9" spans="1:11">
      <c r="G9" t="s">
        <v>45</v>
      </c>
      <c r="H9" s="46">
        <v>0.5</v>
      </c>
      <c r="I9" s="21">
        <f>1-H9</f>
        <v>0.5</v>
      </c>
    </row>
    <row r="10" spans="1:11" ht="18">
      <c r="A10" s="51" t="s">
        <v>49</v>
      </c>
      <c r="B10" s="46">
        <v>0.4</v>
      </c>
      <c r="C10" s="46">
        <f>1-B10</f>
        <v>0.6</v>
      </c>
    </row>
    <row r="12" spans="1:11">
      <c r="A12" s="53" t="s">
        <v>57</v>
      </c>
    </row>
    <row r="13" spans="1:11">
      <c r="A13" s="75" t="s">
        <v>28</v>
      </c>
      <c r="B13" s="48"/>
      <c r="C13" s="17"/>
    </row>
    <row r="14" spans="1:11">
      <c r="A14" s="14" t="s">
        <v>8</v>
      </c>
      <c r="B14" s="15" t="s">
        <v>9</v>
      </c>
      <c r="C14" s="15"/>
      <c r="D14" s="48" t="s">
        <v>50</v>
      </c>
    </row>
    <row r="15" spans="1:11" ht="15.75" thickBot="1">
      <c r="A15" s="18" t="s">
        <v>10</v>
      </c>
      <c r="B15" s="18" t="s">
        <v>1</v>
      </c>
      <c r="C15" s="18" t="s">
        <v>2</v>
      </c>
      <c r="D15" s="28" t="s">
        <v>59</v>
      </c>
    </row>
    <row r="16" spans="1:11">
      <c r="A16" s="16" t="s">
        <v>1</v>
      </c>
      <c r="B16" s="17">
        <f>MAX($B$5:$B$8)-B5</f>
        <v>0</v>
      </c>
      <c r="C16" s="17">
        <f>MAX($C$5:$C$8)-C5</f>
        <v>23</v>
      </c>
      <c r="D16" s="54">
        <f>SUMPRODUCT($B$21:$C$21,B16:C16)</f>
        <v>13.799999999999999</v>
      </c>
    </row>
    <row r="17" spans="1:6">
      <c r="A17" s="16" t="s">
        <v>2</v>
      </c>
      <c r="B17" s="17">
        <f>MAX($B$5:$B$8)-B6</f>
        <v>21</v>
      </c>
      <c r="C17" s="17">
        <f>MAX($C$5:$C$8)-C6</f>
        <v>0</v>
      </c>
      <c r="D17" s="55">
        <f>SUMPRODUCT($B$21:$C$21,B17:C17)</f>
        <v>8.4</v>
      </c>
      <c r="E17" s="73" t="s">
        <v>38</v>
      </c>
    </row>
    <row r="18" spans="1:6">
      <c r="A18" s="16" t="s">
        <v>11</v>
      </c>
      <c r="B18" s="17">
        <f>MAX($B$5:$B$8)-B7</f>
        <v>8</v>
      </c>
      <c r="C18" s="17">
        <f>MAX($C$5:$C$8)-C7</f>
        <v>12</v>
      </c>
      <c r="D18" s="55">
        <f>SUMPRODUCT($B$21:$C$21,B18:C18)</f>
        <v>10.399999999999999</v>
      </c>
    </row>
    <row r="19" spans="1:6" ht="15.75" thickBot="1">
      <c r="A19" s="18" t="s">
        <v>12</v>
      </c>
      <c r="B19" s="19">
        <f>MAX($B$5:$B$8)-B8</f>
        <v>13</v>
      </c>
      <c r="C19" s="19">
        <f>MAX($C$5:$C$8)-C8</f>
        <v>11</v>
      </c>
      <c r="D19" s="56">
        <f>SUMPRODUCT($B$21:$C$21,B19:C19)</f>
        <v>11.8</v>
      </c>
    </row>
    <row r="21" spans="1:6" ht="18">
      <c r="A21" s="51" t="s">
        <v>49</v>
      </c>
      <c r="B21" s="46">
        <v>0.4</v>
      </c>
      <c r="C21" s="46">
        <f>1-B21</f>
        <v>0.6</v>
      </c>
    </row>
    <row r="23" spans="1:6">
      <c r="A23" t="s">
        <v>51</v>
      </c>
    </row>
    <row r="25" spans="1:6">
      <c r="A25" t="s">
        <v>52</v>
      </c>
    </row>
    <row r="26" spans="1:6">
      <c r="A26" t="s">
        <v>55</v>
      </c>
    </row>
    <row r="27" spans="1:6" ht="62.25" customHeight="1" thickBot="1">
      <c r="B27" s="23"/>
      <c r="C27" s="23"/>
      <c r="D27" s="57" t="s">
        <v>58</v>
      </c>
      <c r="E27" s="57" t="s">
        <v>60</v>
      </c>
      <c r="F27" s="37" t="s">
        <v>53</v>
      </c>
    </row>
    <row r="28" spans="1:6">
      <c r="A28" s="27" t="s">
        <v>54</v>
      </c>
      <c r="B28" s="21">
        <f>B21*MAX(B5:B8)</f>
        <v>5.2</v>
      </c>
      <c r="C28" s="21">
        <f>C21*MAX(C5:C8)</f>
        <v>6.6</v>
      </c>
      <c r="D28" s="21">
        <f>B28+C28</f>
        <v>11.8</v>
      </c>
      <c r="E28" s="21">
        <f>D6</f>
        <v>3.3999999999999995</v>
      </c>
      <c r="F28" s="21">
        <f>D28-E28</f>
        <v>8.4000000000000021</v>
      </c>
    </row>
    <row r="30" spans="1:6">
      <c r="A30" s="50" t="s">
        <v>169</v>
      </c>
    </row>
  </sheetData>
  <mergeCells count="1">
    <mergeCell ref="B3:C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G3" sqref="G3:I9"/>
    </sheetView>
  </sheetViews>
  <sheetFormatPr defaultRowHeight="15"/>
  <cols>
    <col min="1" max="1" width="24.140625" customWidth="1"/>
    <col min="2" max="5" width="11.42578125" customWidth="1"/>
    <col min="6" max="6" width="11.85546875" customWidth="1"/>
  </cols>
  <sheetData>
    <row r="1" spans="1:8">
      <c r="A1" s="25" t="s">
        <v>96</v>
      </c>
    </row>
    <row r="2" spans="1:8">
      <c r="A2" s="25"/>
    </row>
    <row r="3" spans="1:8">
      <c r="A3" s="21"/>
      <c r="B3" s="21" t="s">
        <v>16</v>
      </c>
      <c r="C3" s="21"/>
      <c r="G3" s="21">
        <v>1</v>
      </c>
      <c r="H3" t="s">
        <v>175</v>
      </c>
    </row>
    <row r="4" spans="1:8">
      <c r="A4" s="21" t="s">
        <v>8</v>
      </c>
      <c r="B4" s="50" t="s">
        <v>9</v>
      </c>
      <c r="C4" s="21"/>
      <c r="D4" s="20" t="s">
        <v>48</v>
      </c>
      <c r="G4" s="21">
        <v>2</v>
      </c>
      <c r="H4" t="s">
        <v>167</v>
      </c>
    </row>
    <row r="5" spans="1:8" ht="15.75" thickBot="1">
      <c r="A5" s="21" t="s">
        <v>10</v>
      </c>
      <c r="B5" s="21" t="s">
        <v>1</v>
      </c>
      <c r="C5" s="21" t="s">
        <v>2</v>
      </c>
      <c r="D5" s="21" t="s">
        <v>46</v>
      </c>
      <c r="G5" s="21">
        <v>3</v>
      </c>
      <c r="H5" t="s">
        <v>217</v>
      </c>
    </row>
    <row r="6" spans="1:8">
      <c r="A6" s="36" t="s">
        <v>1</v>
      </c>
      <c r="B6" s="36">
        <v>13</v>
      </c>
      <c r="C6" s="35">
        <v>-12</v>
      </c>
      <c r="D6" s="35">
        <f>SUMPRODUCT($B$11:$C$11,B6:C6)</f>
        <v>-1.9999999999999991</v>
      </c>
      <c r="G6" s="21">
        <v>4</v>
      </c>
      <c r="H6" s="50" t="s">
        <v>168</v>
      </c>
    </row>
    <row r="7" spans="1:8">
      <c r="A7" s="41" t="s">
        <v>2</v>
      </c>
      <c r="B7" s="40">
        <v>-8</v>
      </c>
      <c r="C7" s="41">
        <v>11</v>
      </c>
      <c r="D7" s="40">
        <f>SUMPRODUCT($B$11:$C$11,B7:C7)</f>
        <v>3.3999999999999995</v>
      </c>
      <c r="E7" t="s">
        <v>47</v>
      </c>
      <c r="G7" s="21">
        <v>5</v>
      </c>
      <c r="H7" t="s">
        <v>102</v>
      </c>
    </row>
    <row r="8" spans="1:8">
      <c r="A8" s="41" t="s">
        <v>11</v>
      </c>
      <c r="B8" s="40">
        <v>5</v>
      </c>
      <c r="C8" s="40">
        <v>-1</v>
      </c>
      <c r="D8" s="40">
        <f>SUMPRODUCT($B$11:$C$11,B8:C8)</f>
        <v>1.4</v>
      </c>
      <c r="G8" s="21">
        <v>6</v>
      </c>
      <c r="H8" t="s">
        <v>173</v>
      </c>
    </row>
    <row r="9" spans="1:8" ht="15.75" thickBot="1">
      <c r="A9" s="37" t="s">
        <v>12</v>
      </c>
      <c r="B9" s="24">
        <v>0</v>
      </c>
      <c r="C9" s="24">
        <v>0</v>
      </c>
      <c r="D9" s="24">
        <f>SUMPRODUCT($B$11:$C$11,B9:C9)</f>
        <v>0</v>
      </c>
      <c r="G9" s="21">
        <v>7</v>
      </c>
      <c r="H9" t="s">
        <v>218</v>
      </c>
    </row>
    <row r="11" spans="1:8" ht="18">
      <c r="A11" s="51" t="s">
        <v>49</v>
      </c>
      <c r="B11" s="46">
        <v>0.4</v>
      </c>
      <c r="C11" s="46">
        <f>1-B11</f>
        <v>0.6</v>
      </c>
    </row>
    <row r="12" spans="1:8">
      <c r="A12" s="25"/>
    </row>
    <row r="13" spans="1:8" ht="15.75" thickBot="1">
      <c r="A13" s="23"/>
      <c r="B13" s="24" t="s">
        <v>98</v>
      </c>
      <c r="C13" s="24" t="s">
        <v>99</v>
      </c>
      <c r="D13" s="24" t="s">
        <v>100</v>
      </c>
      <c r="E13" s="24" t="s">
        <v>101</v>
      </c>
    </row>
    <row r="14" spans="1:8" ht="15.75" thickBot="1">
      <c r="A14" s="21" t="s">
        <v>97</v>
      </c>
      <c r="B14" s="21">
        <f>D6</f>
        <v>-1.9999999999999991</v>
      </c>
      <c r="C14" s="21">
        <f>D7</f>
        <v>3.3999999999999995</v>
      </c>
      <c r="D14" s="21">
        <f>D8</f>
        <v>1.4</v>
      </c>
      <c r="E14" s="21">
        <f>D9</f>
        <v>0</v>
      </c>
    </row>
    <row r="15" spans="1:8">
      <c r="A15" s="60">
        <v>0</v>
      </c>
      <c r="B15" s="35">
        <f t="dataTable" ref="B15:E25" dt2D="0" dtr="0" r1="B11"/>
        <v>-12</v>
      </c>
      <c r="C15" s="35">
        <v>11</v>
      </c>
      <c r="D15" s="35">
        <v>-1</v>
      </c>
      <c r="E15" s="35">
        <v>0</v>
      </c>
    </row>
    <row r="16" spans="1:8">
      <c r="A16" s="61">
        <v>0.1</v>
      </c>
      <c r="B16" s="40">
        <v>-9.5</v>
      </c>
      <c r="C16" s="40">
        <v>9.1</v>
      </c>
      <c r="D16" s="40">
        <v>-0.4</v>
      </c>
      <c r="E16" s="40">
        <v>0</v>
      </c>
    </row>
    <row r="17" spans="1:15">
      <c r="A17" s="61">
        <v>0.2</v>
      </c>
      <c r="B17" s="40">
        <v>-7.0000000000000018</v>
      </c>
      <c r="C17" s="40">
        <v>7.2000000000000011</v>
      </c>
      <c r="D17" s="40">
        <v>0.19999999999999996</v>
      </c>
      <c r="E17" s="40">
        <v>0</v>
      </c>
      <c r="F17" s="21"/>
    </row>
    <row r="18" spans="1:15">
      <c r="A18" s="61">
        <v>0.3</v>
      </c>
      <c r="B18" s="40">
        <v>-4.4999999999999982</v>
      </c>
      <c r="C18" s="40">
        <v>5.2999999999999989</v>
      </c>
      <c r="D18" s="40">
        <v>0.8</v>
      </c>
      <c r="E18" s="40">
        <v>0</v>
      </c>
      <c r="F18" s="21"/>
    </row>
    <row r="19" spans="1:15" s="25" customFormat="1">
      <c r="A19" s="63">
        <v>0.4</v>
      </c>
      <c r="B19" s="41">
        <v>-1.9999999999999991</v>
      </c>
      <c r="C19" s="41">
        <v>3.3999999999999995</v>
      </c>
      <c r="D19" s="41">
        <v>1.4</v>
      </c>
      <c r="E19" s="41">
        <v>0</v>
      </c>
      <c r="F19" s="27"/>
      <c r="G19"/>
      <c r="H19"/>
      <c r="I19"/>
      <c r="J19"/>
      <c r="K19"/>
      <c r="L19"/>
      <c r="M19"/>
      <c r="N19"/>
      <c r="O19"/>
    </row>
    <row r="20" spans="1:15">
      <c r="A20" s="61">
        <v>0.5</v>
      </c>
      <c r="B20" s="40">
        <v>0.5</v>
      </c>
      <c r="C20" s="40">
        <v>1.5</v>
      </c>
      <c r="D20" s="40">
        <v>2</v>
      </c>
      <c r="E20" s="40">
        <v>0</v>
      </c>
      <c r="F20" s="21"/>
      <c r="G20" s="25"/>
      <c r="H20" s="25"/>
      <c r="I20" s="25"/>
      <c r="J20" s="25"/>
      <c r="K20" s="25"/>
      <c r="L20" s="25"/>
      <c r="M20" s="25"/>
      <c r="N20" s="25"/>
      <c r="O20" s="25"/>
    </row>
    <row r="21" spans="1:15">
      <c r="A21" s="61">
        <v>0.6</v>
      </c>
      <c r="B21" s="40">
        <v>2.9999999999999991</v>
      </c>
      <c r="C21" s="40">
        <v>-0.39999999999999947</v>
      </c>
      <c r="D21" s="40">
        <v>2.6</v>
      </c>
      <c r="E21" s="40">
        <v>0</v>
      </c>
    </row>
    <row r="22" spans="1:15">
      <c r="A22" s="61">
        <v>0.7</v>
      </c>
      <c r="B22" s="40">
        <v>5.4999999999999991</v>
      </c>
      <c r="C22" s="40">
        <v>-2.2999999999999989</v>
      </c>
      <c r="D22" s="40">
        <v>3.2</v>
      </c>
      <c r="E22" s="40">
        <v>0</v>
      </c>
    </row>
    <row r="23" spans="1:15">
      <c r="A23" s="61">
        <v>0.8</v>
      </c>
      <c r="B23" s="40">
        <v>8</v>
      </c>
      <c r="C23" s="40">
        <v>-4.2000000000000011</v>
      </c>
      <c r="D23" s="40">
        <v>3.8</v>
      </c>
      <c r="E23" s="40">
        <v>0</v>
      </c>
    </row>
    <row r="24" spans="1:15">
      <c r="A24" s="61">
        <v>0.9</v>
      </c>
      <c r="B24" s="40">
        <v>10.500000000000002</v>
      </c>
      <c r="C24" s="40">
        <v>-6.1000000000000005</v>
      </c>
      <c r="D24" s="40">
        <v>4.4000000000000004</v>
      </c>
      <c r="E24" s="40">
        <v>0</v>
      </c>
    </row>
    <row r="25" spans="1:15" ht="15.75" thickBot="1">
      <c r="A25" s="62">
        <v>1</v>
      </c>
      <c r="B25" s="24">
        <v>13</v>
      </c>
      <c r="C25" s="24">
        <v>-8</v>
      </c>
      <c r="D25" s="24">
        <v>5</v>
      </c>
      <c r="E25" s="24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topLeftCell="A10" workbookViewId="0">
      <selection activeCell="B15" sqref="B15"/>
    </sheetView>
  </sheetViews>
  <sheetFormatPr defaultRowHeight="15"/>
  <cols>
    <col min="1" max="1" width="4.140625" customWidth="1"/>
    <col min="2" max="2" width="32.28515625" customWidth="1"/>
  </cols>
  <sheetData>
    <row r="1" spans="2:6">
      <c r="C1" s="5" t="s">
        <v>0</v>
      </c>
      <c r="D1" s="5"/>
    </row>
    <row r="2" spans="2:6" ht="15.75" thickBot="1">
      <c r="B2" s="9"/>
      <c r="C2" s="10" t="s">
        <v>1</v>
      </c>
      <c r="D2" s="10" t="s">
        <v>2</v>
      </c>
    </row>
    <row r="3" spans="2:6">
      <c r="B3" s="6" t="s">
        <v>3</v>
      </c>
      <c r="C3" s="7">
        <v>18</v>
      </c>
      <c r="D3" s="7">
        <v>12</v>
      </c>
    </row>
    <row r="4" spans="2:6" ht="38.25">
      <c r="B4" s="8" t="s">
        <v>4</v>
      </c>
      <c r="C4" s="7">
        <v>31</v>
      </c>
      <c r="D4" s="7">
        <v>23</v>
      </c>
    </row>
    <row r="5" spans="2:6" ht="39" thickBot="1">
      <c r="B5" s="11" t="s">
        <v>5</v>
      </c>
      <c r="C5" s="12">
        <v>6</v>
      </c>
      <c r="D5" s="12">
        <v>4</v>
      </c>
    </row>
    <row r="7" spans="2:6">
      <c r="B7" s="21"/>
      <c r="C7" s="21" t="s">
        <v>16</v>
      </c>
      <c r="D7" s="21"/>
    </row>
    <row r="8" spans="2:6">
      <c r="B8" s="21" t="s">
        <v>8</v>
      </c>
      <c r="C8" s="50" t="s">
        <v>9</v>
      </c>
      <c r="D8" s="21"/>
    </row>
    <row r="9" spans="2:6" ht="15.75" thickBot="1">
      <c r="B9" s="21" t="s">
        <v>10</v>
      </c>
      <c r="C9" s="21" t="s">
        <v>1</v>
      </c>
      <c r="D9" s="21" t="s">
        <v>2</v>
      </c>
      <c r="E9" s="21" t="s">
        <v>46</v>
      </c>
    </row>
    <row r="10" spans="2:6">
      <c r="B10" s="36" t="s">
        <v>1</v>
      </c>
      <c r="C10" s="36">
        <v>13</v>
      </c>
      <c r="D10" s="35">
        <v>-12</v>
      </c>
      <c r="E10" s="35">
        <f>SUMPRODUCT($C$15:$D$15,C10:D10)</f>
        <v>-1.9999999999999991</v>
      </c>
    </row>
    <row r="11" spans="2:6">
      <c r="B11" s="41" t="s">
        <v>2</v>
      </c>
      <c r="C11" s="40">
        <v>-8</v>
      </c>
      <c r="D11" s="41">
        <v>11</v>
      </c>
      <c r="E11" s="40">
        <f>SUMPRODUCT($C$15:$D$15,C11:D11)</f>
        <v>3.3999999999999995</v>
      </c>
      <c r="F11" t="s">
        <v>47</v>
      </c>
    </row>
    <row r="12" spans="2:6">
      <c r="B12" s="41" t="s">
        <v>11</v>
      </c>
      <c r="C12" s="40">
        <v>5</v>
      </c>
      <c r="D12" s="40">
        <v>-1</v>
      </c>
      <c r="E12" s="40">
        <f>SUMPRODUCT($C$15:$D$15,C12:D12)</f>
        <v>1.4</v>
      </c>
    </row>
    <row r="13" spans="2:6" ht="15.75" thickBot="1">
      <c r="B13" s="37" t="s">
        <v>12</v>
      </c>
      <c r="C13" s="24">
        <v>0</v>
      </c>
      <c r="D13" s="24">
        <v>0</v>
      </c>
      <c r="E13" s="24">
        <f>SUMPRODUCT($C$15:$D$15,C13:D13)</f>
        <v>0</v>
      </c>
    </row>
    <row r="14" spans="2:6">
      <c r="E14" s="20" t="s">
        <v>172</v>
      </c>
    </row>
    <row r="15" spans="2:6">
      <c r="B15" s="51" t="s">
        <v>139</v>
      </c>
      <c r="C15" s="46">
        <v>0.4</v>
      </c>
      <c r="D15" s="21">
        <f>1-C15</f>
        <v>0.6</v>
      </c>
    </row>
    <row r="17" spans="1:2">
      <c r="A17" s="21">
        <v>1</v>
      </c>
      <c r="B17" s="124" t="s">
        <v>248</v>
      </c>
    </row>
    <row r="18" spans="1:2">
      <c r="A18" s="21">
        <v>2</v>
      </c>
      <c r="B18" s="50" t="s">
        <v>103</v>
      </c>
    </row>
    <row r="19" spans="1:2">
      <c r="A19" s="21">
        <v>3</v>
      </c>
      <c r="B19" s="50" t="s">
        <v>249</v>
      </c>
    </row>
    <row r="20" spans="1:2">
      <c r="A20" s="21">
        <v>4</v>
      </c>
      <c r="B20" s="50" t="s">
        <v>104</v>
      </c>
    </row>
    <row r="21" spans="1:2">
      <c r="A21" s="21">
        <v>5</v>
      </c>
      <c r="B21" s="50" t="s">
        <v>250</v>
      </c>
    </row>
    <row r="22" spans="1:2">
      <c r="A22" s="21">
        <v>6</v>
      </c>
      <c r="B22" s="50" t="s">
        <v>105</v>
      </c>
    </row>
    <row r="23" spans="1:2">
      <c r="A23" s="21">
        <v>7</v>
      </c>
      <c r="B23" s="50" t="s">
        <v>251</v>
      </c>
    </row>
    <row r="24" spans="1:2">
      <c r="A24" s="21">
        <v>8</v>
      </c>
      <c r="B24" s="50" t="s">
        <v>106</v>
      </c>
    </row>
    <row r="25" spans="1:2">
      <c r="A25" s="21">
        <v>9</v>
      </c>
      <c r="B25" s="50" t="s">
        <v>107</v>
      </c>
    </row>
    <row r="26" spans="1:2">
      <c r="A26" s="21">
        <v>10</v>
      </c>
      <c r="B26" s="50" t="s">
        <v>108</v>
      </c>
    </row>
    <row r="27" spans="1:2">
      <c r="A27" s="21">
        <v>11</v>
      </c>
      <c r="B27" s="50" t="s">
        <v>109</v>
      </c>
    </row>
    <row r="28" spans="1:2">
      <c r="A28" s="21">
        <v>12</v>
      </c>
      <c r="B28" s="50" t="s">
        <v>110</v>
      </c>
    </row>
    <row r="29" spans="1:2">
      <c r="A29" s="21">
        <v>13</v>
      </c>
      <c r="B29" s="50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V1011"/>
  <sheetViews>
    <sheetView workbookViewId="0">
      <selection activeCell="O8" sqref="O8"/>
    </sheetView>
  </sheetViews>
  <sheetFormatPr defaultRowHeight="12"/>
  <cols>
    <col min="1" max="1" width="9.140625" style="64"/>
    <col min="2" max="2" width="2.28515625" style="64" customWidth="1"/>
    <col min="3" max="3" width="3.7109375" style="64" customWidth="1"/>
    <col min="4" max="5" width="9.140625" style="64"/>
    <col min="6" max="6" width="2.28515625" style="64" customWidth="1"/>
    <col min="7" max="7" width="3.7109375" style="64" customWidth="1"/>
    <col min="8" max="9" width="9.140625" style="64"/>
    <col min="10" max="10" width="2.28515625" style="64" customWidth="1"/>
    <col min="11" max="11" width="7.140625" style="64" customWidth="1"/>
    <col min="12" max="12" width="2.28515625" style="64" customWidth="1"/>
    <col min="13" max="16384" width="9.140625" style="64"/>
  </cols>
  <sheetData>
    <row r="1" spans="1:11">
      <c r="A1" s="64" t="s">
        <v>170</v>
      </c>
    </row>
    <row r="2" spans="1:11">
      <c r="A2" s="64" t="s">
        <v>86</v>
      </c>
    </row>
    <row r="3" spans="1:11">
      <c r="H3" s="64">
        <v>0.4</v>
      </c>
      <c r="K3" s="64" t="s">
        <v>171</v>
      </c>
    </row>
    <row r="4" spans="1:11">
      <c r="H4" s="64" t="s">
        <v>84</v>
      </c>
    </row>
    <row r="5" spans="1:11">
      <c r="K5" s="64">
        <f>SUM(H6,D8)</f>
        <v>13</v>
      </c>
    </row>
    <row r="6" spans="1:11">
      <c r="D6" s="64" t="s">
        <v>79</v>
      </c>
      <c r="H6" s="64">
        <v>31</v>
      </c>
      <c r="I6" s="64">
        <f>K5</f>
        <v>13</v>
      </c>
    </row>
    <row r="8" spans="1:11" ht="15.75" customHeight="1">
      <c r="D8" s="64">
        <v>-18</v>
      </c>
      <c r="E8" s="64">
        <f>IF(ABS(1-SUM(H3,H8))&lt;=0.00001,SUM(H3*I6,H8*I11),NA())</f>
        <v>-1.9999999999999991</v>
      </c>
      <c r="H8" s="64">
        <f>1-H3</f>
        <v>0.6</v>
      </c>
    </row>
    <row r="9" spans="1:11" ht="15" customHeight="1">
      <c r="H9" s="64" t="s">
        <v>85</v>
      </c>
    </row>
    <row r="10" spans="1:11">
      <c r="K10" s="64">
        <f>SUM(H11,D8)</f>
        <v>-12</v>
      </c>
    </row>
    <row r="11" spans="1:11">
      <c r="H11" s="64">
        <v>6</v>
      </c>
      <c r="I11" s="64">
        <f>K10</f>
        <v>-12</v>
      </c>
    </row>
    <row r="13" spans="1:11">
      <c r="H13" s="64">
        <v>0.4</v>
      </c>
    </row>
    <row r="14" spans="1:11">
      <c r="H14" s="64" t="s">
        <v>84</v>
      </c>
    </row>
    <row r="15" spans="1:11" ht="16.5" customHeight="1">
      <c r="K15" s="64">
        <f>SUM(H16,D18)</f>
        <v>-8</v>
      </c>
    </row>
    <row r="16" spans="1:11" ht="17.25" customHeight="1">
      <c r="D16" s="64" t="s">
        <v>80</v>
      </c>
      <c r="H16" s="64">
        <v>4</v>
      </c>
      <c r="I16" s="64">
        <f>K15</f>
        <v>-8</v>
      </c>
    </row>
    <row r="18" spans="1:11">
      <c r="D18" s="64">
        <v>-12</v>
      </c>
      <c r="E18" s="64">
        <f>IF(ABS(1-SUM(H13,H18))&lt;=0.00001,SUM(H13*I16,H18*I21),NA())</f>
        <v>3.3999999999999995</v>
      </c>
      <c r="H18" s="64">
        <f>1-H13</f>
        <v>0.6</v>
      </c>
    </row>
    <row r="19" spans="1:11">
      <c r="H19" s="64" t="s">
        <v>85</v>
      </c>
    </row>
    <row r="20" spans="1:11">
      <c r="A20" s="65"/>
      <c r="K20" s="64">
        <f>SUM(H21,D18)</f>
        <v>11</v>
      </c>
    </row>
    <row r="21" spans="1:11">
      <c r="B21" s="64">
        <f>IF(A22=E8,1,IF(A22=E18,2,IF(A22=E28,3,IF(A22=E36,4))))</f>
        <v>2</v>
      </c>
      <c r="H21" s="64">
        <v>23</v>
      </c>
      <c r="I21" s="64">
        <f>K20</f>
        <v>11</v>
      </c>
    </row>
    <row r="22" spans="1:11">
      <c r="A22" s="64">
        <f>MAX(E8,E18,E28,E36)</f>
        <v>3.3999999999999995</v>
      </c>
    </row>
    <row r="23" spans="1:11">
      <c r="A23" s="64" t="s">
        <v>137</v>
      </c>
      <c r="H23" s="64">
        <v>0.4</v>
      </c>
    </row>
    <row r="24" spans="1:11">
      <c r="H24" s="64" t="s">
        <v>84</v>
      </c>
    </row>
    <row r="25" spans="1:11">
      <c r="K25" s="64">
        <f>SUM(H26,D28)</f>
        <v>5</v>
      </c>
    </row>
    <row r="26" spans="1:11">
      <c r="D26" s="64" t="s">
        <v>81</v>
      </c>
      <c r="H26" s="64">
        <f>31+4</f>
        <v>35</v>
      </c>
      <c r="I26" s="64">
        <f>K25</f>
        <v>5</v>
      </c>
    </row>
    <row r="28" spans="1:11">
      <c r="D28" s="64">
        <f>-18-12</f>
        <v>-30</v>
      </c>
      <c r="E28" s="64">
        <f>IF(ABS(1-SUM(H23,H28))&lt;=0.00001,SUM(H23*I26,H28*I31),NA())</f>
        <v>1.4</v>
      </c>
      <c r="H28" s="64">
        <f>1-H23</f>
        <v>0.6</v>
      </c>
    </row>
    <row r="29" spans="1:11">
      <c r="H29" s="64" t="s">
        <v>85</v>
      </c>
    </row>
    <row r="30" spans="1:11">
      <c r="K30" s="64">
        <f>SUM(H31,D28)</f>
        <v>-1</v>
      </c>
    </row>
    <row r="31" spans="1:11">
      <c r="H31" s="64">
        <f>23+6</f>
        <v>29</v>
      </c>
      <c r="I31" s="64">
        <f>K30</f>
        <v>-1</v>
      </c>
    </row>
    <row r="34" spans="4:11">
      <c r="D34" s="64" t="s">
        <v>82</v>
      </c>
    </row>
    <row r="35" spans="4:11">
      <c r="K35" s="64">
        <f>SUM(D36)</f>
        <v>0</v>
      </c>
    </row>
    <row r="36" spans="4:11">
      <c r="D36" s="64">
        <v>0</v>
      </c>
      <c r="E36" s="64">
        <f>K35</f>
        <v>0</v>
      </c>
    </row>
    <row r="1000" spans="189:204">
      <c r="GH1000" s="64" t="s">
        <v>61</v>
      </c>
      <c r="GI1000" s="64" t="s">
        <v>62</v>
      </c>
      <c r="GJ1000" s="64" t="s">
        <v>63</v>
      </c>
      <c r="GK1000" s="64" t="s">
        <v>64</v>
      </c>
      <c r="GL1000" s="64" t="s">
        <v>65</v>
      </c>
      <c r="GM1000" s="64" t="s">
        <v>66</v>
      </c>
      <c r="GN1000" s="64" t="s">
        <v>67</v>
      </c>
      <c r="GO1000" s="64" t="s">
        <v>68</v>
      </c>
      <c r="GP1000" s="64" t="s">
        <v>69</v>
      </c>
      <c r="GQ1000" s="64" t="s">
        <v>70</v>
      </c>
      <c r="GR1000" s="64" t="s">
        <v>71</v>
      </c>
      <c r="GS1000" s="64" t="s">
        <v>72</v>
      </c>
      <c r="GT1000" s="64" t="s">
        <v>73</v>
      </c>
      <c r="GU1000" s="64" t="s">
        <v>74</v>
      </c>
      <c r="GV1000" s="64" t="s">
        <v>75</v>
      </c>
    </row>
    <row r="1001" spans="189:204">
      <c r="GG1001" s="64">
        <v>0</v>
      </c>
      <c r="GH1001" s="64">
        <v>0</v>
      </c>
      <c r="GI1001" s="64" t="s">
        <v>76</v>
      </c>
      <c r="GJ1001" s="64">
        <v>0</v>
      </c>
      <c r="GK1001" s="64">
        <v>0</v>
      </c>
      <c r="GL1001" s="64">
        <v>0</v>
      </c>
      <c r="GM1001" s="64" t="s">
        <v>77</v>
      </c>
      <c r="GN1001" s="64">
        <v>4</v>
      </c>
      <c r="GO1001" s="64">
        <v>1</v>
      </c>
      <c r="GP1001" s="64">
        <v>2</v>
      </c>
      <c r="GQ1001" s="64">
        <v>3</v>
      </c>
      <c r="GR1001" s="64">
        <v>4</v>
      </c>
      <c r="GS1001" s="64">
        <v>0</v>
      </c>
      <c r="GT1001" s="64">
        <v>18</v>
      </c>
      <c r="GU1001" s="64">
        <v>1</v>
      </c>
      <c r="GV1001" s="64" t="b">
        <v>1</v>
      </c>
    </row>
    <row r="1002" spans="189:204">
      <c r="GG1002" s="64">
        <v>3</v>
      </c>
      <c r="GH1002" s="64">
        <v>1</v>
      </c>
      <c r="GK1002" s="64">
        <v>0</v>
      </c>
      <c r="GL1002" s="64">
        <v>0</v>
      </c>
      <c r="GM1002" s="64" t="s">
        <v>83</v>
      </c>
      <c r="GN1002" s="64">
        <v>2</v>
      </c>
      <c r="GO1002" s="64">
        <v>5</v>
      </c>
      <c r="GP1002" s="64">
        <v>6</v>
      </c>
      <c r="GQ1002" s="64">
        <v>0</v>
      </c>
      <c r="GR1002" s="64">
        <v>0</v>
      </c>
      <c r="GS1002" s="64">
        <v>0</v>
      </c>
      <c r="GT1002" s="64">
        <v>4</v>
      </c>
      <c r="GU1002" s="64">
        <v>5</v>
      </c>
      <c r="GV1002" s="64" t="b">
        <v>1</v>
      </c>
    </row>
    <row r="1003" spans="189:204">
      <c r="GG1003" s="64">
        <v>0</v>
      </c>
      <c r="GH1003" s="64">
        <v>2</v>
      </c>
      <c r="GK1003" s="64">
        <v>0</v>
      </c>
      <c r="GL1003" s="64">
        <v>0</v>
      </c>
      <c r="GM1003" s="64" t="s">
        <v>83</v>
      </c>
      <c r="GN1003" s="64">
        <v>2</v>
      </c>
      <c r="GO1003" s="64">
        <v>7</v>
      </c>
      <c r="GP1003" s="64">
        <v>8</v>
      </c>
      <c r="GQ1003" s="64">
        <v>0</v>
      </c>
      <c r="GR1003" s="64">
        <v>0</v>
      </c>
      <c r="GS1003" s="64">
        <v>0</v>
      </c>
      <c r="GT1003" s="64">
        <v>14</v>
      </c>
      <c r="GU1003" s="64">
        <v>5</v>
      </c>
      <c r="GV1003" s="64" t="b">
        <v>1</v>
      </c>
    </row>
    <row r="1004" spans="189:204">
      <c r="GG1004" s="64">
        <v>0</v>
      </c>
      <c r="GH1004" s="64">
        <v>3</v>
      </c>
      <c r="GK1004" s="64">
        <v>0</v>
      </c>
      <c r="GL1004" s="64">
        <v>0</v>
      </c>
      <c r="GM1004" s="64" t="s">
        <v>83</v>
      </c>
      <c r="GN1004" s="64">
        <v>2</v>
      </c>
      <c r="GO1004" s="64">
        <v>9</v>
      </c>
      <c r="GP1004" s="64">
        <v>10</v>
      </c>
      <c r="GQ1004" s="64">
        <v>0</v>
      </c>
      <c r="GR1004" s="64">
        <v>0</v>
      </c>
      <c r="GS1004" s="64">
        <v>0</v>
      </c>
      <c r="GT1004" s="64">
        <v>24</v>
      </c>
      <c r="GU1004" s="64">
        <v>5</v>
      </c>
      <c r="GV1004" s="64" t="b">
        <v>1</v>
      </c>
    </row>
    <row r="1005" spans="189:204">
      <c r="GG1005" s="64">
        <v>0</v>
      </c>
      <c r="GH1005" s="64">
        <v>4</v>
      </c>
      <c r="GK1005" s="64">
        <v>0</v>
      </c>
      <c r="GL1005" s="64">
        <v>0</v>
      </c>
      <c r="GM1005" s="64" t="s">
        <v>78</v>
      </c>
      <c r="GN1005" s="64">
        <v>0</v>
      </c>
      <c r="GO1005" s="64">
        <v>0</v>
      </c>
      <c r="GP1005" s="64">
        <v>0</v>
      </c>
      <c r="GQ1005" s="64">
        <v>0</v>
      </c>
      <c r="GR1005" s="64">
        <v>0</v>
      </c>
      <c r="GS1005" s="64">
        <v>0</v>
      </c>
      <c r="GT1005" s="64">
        <v>32</v>
      </c>
      <c r="GU1005" s="64">
        <v>5</v>
      </c>
      <c r="GV1005" s="64" t="b">
        <v>1</v>
      </c>
    </row>
    <row r="1006" spans="189:204">
      <c r="GG1006" s="64">
        <v>9</v>
      </c>
      <c r="GH1006" s="64">
        <v>5</v>
      </c>
      <c r="GL1006" s="64">
        <v>1</v>
      </c>
      <c r="GM1006" s="64" t="s">
        <v>78</v>
      </c>
      <c r="GN1006" s="64">
        <v>0</v>
      </c>
      <c r="GO1006" s="64">
        <v>0</v>
      </c>
      <c r="GP1006" s="64">
        <v>0</v>
      </c>
      <c r="GQ1006" s="64">
        <v>0</v>
      </c>
      <c r="GR1006" s="64">
        <v>0</v>
      </c>
      <c r="GS1006" s="64">
        <v>0</v>
      </c>
      <c r="GT1006" s="64">
        <v>2</v>
      </c>
      <c r="GU1006" s="64">
        <v>9</v>
      </c>
      <c r="GV1006" s="64" t="b">
        <v>1</v>
      </c>
    </row>
    <row r="1007" spans="189:204">
      <c r="GG1007" s="64">
        <v>10</v>
      </c>
      <c r="GH1007" s="64">
        <v>6</v>
      </c>
      <c r="GL1007" s="64">
        <v>1</v>
      </c>
      <c r="GM1007" s="64" t="s">
        <v>78</v>
      </c>
      <c r="GN1007" s="64">
        <v>0</v>
      </c>
      <c r="GO1007" s="64">
        <v>0</v>
      </c>
      <c r="GP1007" s="64">
        <v>0</v>
      </c>
      <c r="GQ1007" s="64">
        <v>0</v>
      </c>
      <c r="GR1007" s="64">
        <v>0</v>
      </c>
      <c r="GS1007" s="64">
        <v>0</v>
      </c>
      <c r="GT1007" s="64">
        <v>7</v>
      </c>
      <c r="GU1007" s="64">
        <v>9</v>
      </c>
      <c r="GV1007" s="64" t="b">
        <v>1</v>
      </c>
    </row>
    <row r="1008" spans="189:204">
      <c r="GG1008" s="64">
        <v>0</v>
      </c>
      <c r="GH1008" s="64">
        <v>7</v>
      </c>
      <c r="GL1008" s="64">
        <v>2</v>
      </c>
      <c r="GM1008" s="64" t="s">
        <v>78</v>
      </c>
      <c r="GN1008" s="64">
        <v>0</v>
      </c>
      <c r="GO1008" s="64">
        <v>0</v>
      </c>
      <c r="GP1008" s="64">
        <v>0</v>
      </c>
      <c r="GQ1008" s="64">
        <v>0</v>
      </c>
      <c r="GR1008" s="64">
        <v>0</v>
      </c>
      <c r="GS1008" s="64">
        <v>0</v>
      </c>
      <c r="GT1008" s="64">
        <v>12</v>
      </c>
      <c r="GU1008" s="64">
        <v>9</v>
      </c>
      <c r="GV1008" s="64" t="b">
        <v>1</v>
      </c>
    </row>
    <row r="1009" spans="189:204">
      <c r="GG1009" s="64">
        <v>0</v>
      </c>
      <c r="GH1009" s="64">
        <v>8</v>
      </c>
      <c r="GL1009" s="64">
        <v>2</v>
      </c>
      <c r="GM1009" s="64" t="s">
        <v>78</v>
      </c>
      <c r="GN1009" s="64">
        <v>0</v>
      </c>
      <c r="GO1009" s="64">
        <v>0</v>
      </c>
      <c r="GP1009" s="64">
        <v>0</v>
      </c>
      <c r="GQ1009" s="64">
        <v>0</v>
      </c>
      <c r="GR1009" s="64">
        <v>0</v>
      </c>
      <c r="GS1009" s="64">
        <v>0</v>
      </c>
      <c r="GT1009" s="64">
        <v>17</v>
      </c>
      <c r="GU1009" s="64">
        <v>9</v>
      </c>
      <c r="GV1009" s="64" t="b">
        <v>1</v>
      </c>
    </row>
    <row r="1010" spans="189:204">
      <c r="GH1010" s="64">
        <v>9</v>
      </c>
      <c r="GL1010" s="64">
        <v>3</v>
      </c>
      <c r="GM1010" s="64" t="s">
        <v>78</v>
      </c>
      <c r="GN1010" s="64">
        <v>0</v>
      </c>
      <c r="GO1010" s="64">
        <v>0</v>
      </c>
      <c r="GP1010" s="64">
        <v>0</v>
      </c>
      <c r="GQ1010" s="64">
        <v>0</v>
      </c>
      <c r="GR1010" s="64">
        <v>0</v>
      </c>
      <c r="GS1010" s="64">
        <v>0</v>
      </c>
      <c r="GT1010" s="64">
        <v>22</v>
      </c>
      <c r="GU1010" s="64">
        <v>9</v>
      </c>
      <c r="GV1010" s="64" t="b">
        <v>1</v>
      </c>
    </row>
    <row r="1011" spans="189:204">
      <c r="GH1011" s="64">
        <v>10</v>
      </c>
      <c r="GL1011" s="64">
        <v>3</v>
      </c>
      <c r="GM1011" s="64" t="s">
        <v>78</v>
      </c>
      <c r="GN1011" s="64">
        <v>0</v>
      </c>
      <c r="GO1011" s="64">
        <v>0</v>
      </c>
      <c r="GP1011" s="64">
        <v>0</v>
      </c>
      <c r="GQ1011" s="64">
        <v>0</v>
      </c>
      <c r="GR1011" s="64">
        <v>0</v>
      </c>
      <c r="GS1011" s="64">
        <v>0</v>
      </c>
      <c r="GT1011" s="64">
        <v>27</v>
      </c>
      <c r="GU1011" s="64">
        <v>9</v>
      </c>
      <c r="GV1011" s="64" t="b">
        <v>1</v>
      </c>
    </row>
  </sheetData>
  <sheetProtection selectLockedCells="1" selectUnlockedCells="1"/>
  <pageMargins left="0.7" right="0.7" top="0.75" bottom="0.75" header="0.3" footer="0.3"/>
  <pageSetup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GV1010"/>
  <sheetViews>
    <sheetView workbookViewId="0">
      <selection activeCell="N12" sqref="N12"/>
    </sheetView>
  </sheetViews>
  <sheetFormatPr defaultRowHeight="11.25"/>
  <cols>
    <col min="1" max="1" width="2.28515625" style="125" customWidth="1"/>
    <col min="2" max="2" width="9.140625" style="125"/>
    <col min="3" max="3" width="2.28515625" style="125" customWidth="1"/>
    <col min="4" max="4" width="3.7109375" style="125" customWidth="1"/>
    <col min="5" max="6" width="9.140625" style="125"/>
    <col min="7" max="7" width="2.28515625" style="125" customWidth="1"/>
    <col min="8" max="8" width="3.7109375" style="125" customWidth="1"/>
    <col min="9" max="10" width="9.140625" style="125"/>
    <col min="11" max="11" width="2.28515625" style="125" customWidth="1"/>
    <col min="12" max="16384" width="9.140625" style="125"/>
  </cols>
  <sheetData>
    <row r="1" spans="2:12">
      <c r="B1" s="125" t="s">
        <v>213</v>
      </c>
    </row>
    <row r="3" spans="2:12">
      <c r="I3" s="125" t="s">
        <v>79</v>
      </c>
    </row>
    <row r="4" spans="2:12">
      <c r="L4" s="125">
        <f>SUM(I5,E12)</f>
        <v>13</v>
      </c>
    </row>
    <row r="5" spans="2:12">
      <c r="I5" s="125">
        <f>ImnsTree0!C10</f>
        <v>13</v>
      </c>
      <c r="J5" s="125">
        <f>L4</f>
        <v>13</v>
      </c>
    </row>
    <row r="8" spans="2:12">
      <c r="I8" s="125" t="s">
        <v>80</v>
      </c>
    </row>
    <row r="9" spans="2:12">
      <c r="E9" s="125">
        <v>0.4</v>
      </c>
      <c r="L9" s="125">
        <f>SUM(I10,E12)</f>
        <v>-8</v>
      </c>
    </row>
    <row r="10" spans="2:12">
      <c r="E10" s="125" t="s">
        <v>219</v>
      </c>
      <c r="I10" s="125">
        <f>ImnsTree0!C11</f>
        <v>-8</v>
      </c>
      <c r="J10" s="125">
        <f>L9</f>
        <v>-8</v>
      </c>
    </row>
    <row r="11" spans="2:12">
      <c r="G11" s="125">
        <f>IF(F12=J5,1,IF(F12=J10,2,IF(F12=J15,3,IF(F12=J20,4))))</f>
        <v>1</v>
      </c>
    </row>
    <row r="12" spans="2:12">
      <c r="E12" s="125">
        <v>0</v>
      </c>
      <c r="F12" s="125">
        <f>MAX(J5,J10,J15,J20)</f>
        <v>13</v>
      </c>
    </row>
    <row r="13" spans="2:12">
      <c r="I13" s="125" t="s">
        <v>221</v>
      </c>
    </row>
    <row r="14" spans="2:12">
      <c r="L14" s="125">
        <f>SUM(I15,E12)</f>
        <v>5</v>
      </c>
    </row>
    <row r="15" spans="2:12">
      <c r="I15" s="125">
        <f>ImnsTree0!C12</f>
        <v>5</v>
      </c>
      <c r="J15" s="125">
        <f>L14</f>
        <v>5</v>
      </c>
    </row>
    <row r="18" spans="2:12">
      <c r="I18" s="125" t="s">
        <v>222</v>
      </c>
    </row>
    <row r="19" spans="2:12">
      <c r="L19" s="125">
        <f>SUM(I20,E12)</f>
        <v>0</v>
      </c>
    </row>
    <row r="20" spans="2:12">
      <c r="B20" s="126"/>
      <c r="I20" s="125">
        <f>ImnsTree0!C13</f>
        <v>0</v>
      </c>
      <c r="J20" s="125">
        <f>L19</f>
        <v>0</v>
      </c>
    </row>
    <row r="22" spans="2:12">
      <c r="B22" s="125">
        <f>IF(ABS(1-SUM(E9,E29))&lt;=0.00001,SUM(E9*F12,E29*F32),NA())</f>
        <v>11.8</v>
      </c>
    </row>
    <row r="23" spans="2:12">
      <c r="I23" s="125" t="s">
        <v>79</v>
      </c>
    </row>
    <row r="24" spans="2:12">
      <c r="L24" s="125">
        <f>SUM(I25,E32)</f>
        <v>-12</v>
      </c>
    </row>
    <row r="25" spans="2:12">
      <c r="I25" s="125">
        <f>ImnsTree0!D10</f>
        <v>-12</v>
      </c>
      <c r="J25" s="125">
        <f>L24</f>
        <v>-12</v>
      </c>
    </row>
    <row r="28" spans="2:12">
      <c r="I28" s="125" t="s">
        <v>80</v>
      </c>
    </row>
    <row r="29" spans="2:12">
      <c r="E29" s="125">
        <v>0.6</v>
      </c>
      <c r="L29" s="125">
        <f>SUM(I30,E32)</f>
        <v>11</v>
      </c>
    </row>
    <row r="30" spans="2:12">
      <c r="E30" s="125" t="s">
        <v>220</v>
      </c>
      <c r="I30" s="125">
        <f>ImnsTree0!D11</f>
        <v>11</v>
      </c>
      <c r="J30" s="125">
        <f>L29</f>
        <v>11</v>
      </c>
    </row>
    <row r="31" spans="2:12">
      <c r="G31" s="125">
        <f>IF(F32=J25,1,IF(F32=J30,2,IF(F32=J35,3,IF(F32=J40,4))))</f>
        <v>2</v>
      </c>
    </row>
    <row r="32" spans="2:12">
      <c r="E32" s="125">
        <v>0</v>
      </c>
      <c r="F32" s="125">
        <f>MAX(J25,J30,J35,J40)</f>
        <v>11</v>
      </c>
    </row>
    <row r="33" spans="9:12">
      <c r="I33" s="125" t="s">
        <v>221</v>
      </c>
    </row>
    <row r="34" spans="9:12">
      <c r="L34" s="125">
        <f>SUM(I35,E32)</f>
        <v>-1</v>
      </c>
    </row>
    <row r="35" spans="9:12">
      <c r="I35" s="125">
        <f>ImnsTree0!D12</f>
        <v>-1</v>
      </c>
      <c r="J35" s="125">
        <f>L34</f>
        <v>-1</v>
      </c>
    </row>
    <row r="38" spans="9:12">
      <c r="I38" s="125" t="s">
        <v>222</v>
      </c>
    </row>
    <row r="39" spans="9:12">
      <c r="L39" s="125">
        <f>SUM(I40,E32)</f>
        <v>0</v>
      </c>
    </row>
    <row r="40" spans="9:12">
      <c r="I40" s="125">
        <f>ImnsTree0!D13</f>
        <v>0</v>
      </c>
      <c r="J40" s="125">
        <f>L39</f>
        <v>0</v>
      </c>
    </row>
    <row r="999" spans="190:204">
      <c r="GH999" s="125" t="s">
        <v>61</v>
      </c>
      <c r="GI999" s="125" t="s">
        <v>62</v>
      </c>
      <c r="GJ999" s="125" t="s">
        <v>63</v>
      </c>
      <c r="GK999" s="125" t="s">
        <v>64</v>
      </c>
      <c r="GL999" s="125" t="s">
        <v>65</v>
      </c>
      <c r="GM999" s="125" t="s">
        <v>66</v>
      </c>
      <c r="GN999" s="125" t="s">
        <v>67</v>
      </c>
      <c r="GO999" s="125" t="s">
        <v>68</v>
      </c>
      <c r="GP999" s="125" t="s">
        <v>69</v>
      </c>
      <c r="GQ999" s="125" t="s">
        <v>70</v>
      </c>
      <c r="GR999" s="125" t="s">
        <v>71</v>
      </c>
      <c r="GS999" s="125" t="s">
        <v>72</v>
      </c>
      <c r="GT999" s="125" t="s">
        <v>73</v>
      </c>
      <c r="GU999" s="125" t="s">
        <v>74</v>
      </c>
      <c r="GV999" s="125" t="s">
        <v>75</v>
      </c>
    </row>
    <row r="1000" spans="190:204">
      <c r="GH1000" s="125">
        <v>0</v>
      </c>
      <c r="GI1000" s="125" t="s">
        <v>76</v>
      </c>
      <c r="GJ1000" s="125">
        <v>0</v>
      </c>
      <c r="GK1000" s="125">
        <v>0</v>
      </c>
      <c r="GL1000" s="125">
        <v>0</v>
      </c>
      <c r="GM1000" s="125" t="s">
        <v>83</v>
      </c>
      <c r="GN1000" s="125">
        <v>2</v>
      </c>
      <c r="GO1000" s="125">
        <v>1</v>
      </c>
      <c r="GP1000" s="125">
        <v>2</v>
      </c>
      <c r="GQ1000" s="125">
        <v>0</v>
      </c>
      <c r="GR1000" s="125">
        <v>0</v>
      </c>
      <c r="GS1000" s="125">
        <v>0</v>
      </c>
      <c r="GT1000" s="125">
        <v>19</v>
      </c>
      <c r="GU1000" s="125">
        <v>1</v>
      </c>
      <c r="GV1000" s="125" t="b">
        <v>1</v>
      </c>
    </row>
    <row r="1001" spans="190:204">
      <c r="GH1001" s="125">
        <v>1</v>
      </c>
      <c r="GL1001" s="125">
        <v>0</v>
      </c>
      <c r="GM1001" s="125" t="s">
        <v>77</v>
      </c>
      <c r="GN1001" s="125">
        <v>4</v>
      </c>
      <c r="GO1001" s="125">
        <v>3</v>
      </c>
      <c r="GP1001" s="125">
        <v>4</v>
      </c>
      <c r="GQ1001" s="125">
        <v>5</v>
      </c>
      <c r="GR1001" s="125">
        <v>6</v>
      </c>
      <c r="GS1001" s="125">
        <v>0</v>
      </c>
      <c r="GT1001" s="125">
        <v>9</v>
      </c>
      <c r="GU1001" s="125">
        <v>5</v>
      </c>
      <c r="GV1001" s="125" t="b">
        <v>1</v>
      </c>
    </row>
    <row r="1002" spans="190:204">
      <c r="GH1002" s="125">
        <v>2</v>
      </c>
      <c r="GL1002" s="125">
        <v>0</v>
      </c>
      <c r="GM1002" s="125" t="s">
        <v>77</v>
      </c>
      <c r="GN1002" s="125">
        <v>4</v>
      </c>
      <c r="GO1002" s="125">
        <v>7</v>
      </c>
      <c r="GP1002" s="125">
        <v>8</v>
      </c>
      <c r="GQ1002" s="125">
        <v>9</v>
      </c>
      <c r="GR1002" s="125">
        <v>10</v>
      </c>
      <c r="GS1002" s="125">
        <v>0</v>
      </c>
      <c r="GT1002" s="125">
        <v>29</v>
      </c>
      <c r="GU1002" s="125">
        <v>5</v>
      </c>
      <c r="GV1002" s="125" t="b">
        <v>1</v>
      </c>
    </row>
    <row r="1003" spans="190:204">
      <c r="GH1003" s="125">
        <v>3</v>
      </c>
      <c r="GK1003" s="125">
        <v>0</v>
      </c>
      <c r="GL1003" s="125">
        <v>1</v>
      </c>
      <c r="GM1003" s="125" t="s">
        <v>78</v>
      </c>
      <c r="GN1003" s="125">
        <v>0</v>
      </c>
      <c r="GO1003" s="125">
        <v>0</v>
      </c>
      <c r="GP1003" s="125">
        <v>0</v>
      </c>
      <c r="GQ1003" s="125">
        <v>0</v>
      </c>
      <c r="GR1003" s="125">
        <v>0</v>
      </c>
      <c r="GS1003" s="125">
        <v>0</v>
      </c>
      <c r="GT1003" s="125">
        <v>2</v>
      </c>
      <c r="GU1003" s="125">
        <v>9</v>
      </c>
      <c r="GV1003" s="125" t="b">
        <v>1</v>
      </c>
    </row>
    <row r="1004" spans="190:204">
      <c r="GH1004" s="125">
        <v>4</v>
      </c>
      <c r="GK1004" s="125">
        <v>0</v>
      </c>
      <c r="GL1004" s="125">
        <v>1</v>
      </c>
      <c r="GM1004" s="125" t="s">
        <v>78</v>
      </c>
      <c r="GN1004" s="125">
        <v>0</v>
      </c>
      <c r="GO1004" s="125">
        <v>0</v>
      </c>
      <c r="GP1004" s="125">
        <v>0</v>
      </c>
      <c r="GQ1004" s="125">
        <v>0</v>
      </c>
      <c r="GR1004" s="125">
        <v>0</v>
      </c>
      <c r="GS1004" s="125">
        <v>0</v>
      </c>
      <c r="GT1004" s="125">
        <v>7</v>
      </c>
      <c r="GU1004" s="125">
        <v>9</v>
      </c>
      <c r="GV1004" s="125" t="b">
        <v>1</v>
      </c>
    </row>
    <row r="1005" spans="190:204">
      <c r="GH1005" s="125">
        <v>5</v>
      </c>
      <c r="GK1005" s="125">
        <v>0</v>
      </c>
      <c r="GL1005" s="125">
        <v>1</v>
      </c>
      <c r="GM1005" s="125" t="s">
        <v>78</v>
      </c>
      <c r="GN1005" s="125">
        <v>0</v>
      </c>
      <c r="GO1005" s="125">
        <v>0</v>
      </c>
      <c r="GP1005" s="125">
        <v>0</v>
      </c>
      <c r="GQ1005" s="125">
        <v>0</v>
      </c>
      <c r="GR1005" s="125">
        <v>0</v>
      </c>
      <c r="GS1005" s="125">
        <v>0</v>
      </c>
      <c r="GT1005" s="125">
        <v>12</v>
      </c>
      <c r="GU1005" s="125">
        <v>9</v>
      </c>
      <c r="GV1005" s="125" t="b">
        <v>1</v>
      </c>
    </row>
    <row r="1006" spans="190:204">
      <c r="GH1006" s="125">
        <v>6</v>
      </c>
      <c r="GK1006" s="125">
        <v>0</v>
      </c>
      <c r="GL1006" s="125">
        <v>1</v>
      </c>
      <c r="GM1006" s="125" t="s">
        <v>78</v>
      </c>
      <c r="GN1006" s="125">
        <v>0</v>
      </c>
      <c r="GO1006" s="125">
        <v>0</v>
      </c>
      <c r="GP1006" s="125">
        <v>0</v>
      </c>
      <c r="GQ1006" s="125">
        <v>0</v>
      </c>
      <c r="GR1006" s="125">
        <v>0</v>
      </c>
      <c r="GS1006" s="125">
        <v>0</v>
      </c>
      <c r="GT1006" s="125">
        <v>17</v>
      </c>
      <c r="GU1006" s="125">
        <v>9</v>
      </c>
      <c r="GV1006" s="125" t="b">
        <v>1</v>
      </c>
    </row>
    <row r="1007" spans="190:204">
      <c r="GH1007" s="125">
        <v>7</v>
      </c>
      <c r="GK1007" s="125">
        <v>0</v>
      </c>
      <c r="GL1007" s="125">
        <v>2</v>
      </c>
      <c r="GM1007" s="125" t="s">
        <v>78</v>
      </c>
      <c r="GN1007" s="125">
        <v>0</v>
      </c>
      <c r="GO1007" s="125">
        <v>0</v>
      </c>
      <c r="GP1007" s="125">
        <v>0</v>
      </c>
      <c r="GQ1007" s="125">
        <v>0</v>
      </c>
      <c r="GR1007" s="125">
        <v>0</v>
      </c>
      <c r="GS1007" s="125">
        <v>0</v>
      </c>
      <c r="GT1007" s="125">
        <v>22</v>
      </c>
      <c r="GU1007" s="125">
        <v>9</v>
      </c>
      <c r="GV1007" s="125" t="b">
        <v>1</v>
      </c>
    </row>
    <row r="1008" spans="190:204">
      <c r="GH1008" s="125">
        <v>8</v>
      </c>
      <c r="GK1008" s="125">
        <v>0</v>
      </c>
      <c r="GL1008" s="125">
        <v>2</v>
      </c>
      <c r="GM1008" s="125" t="s">
        <v>78</v>
      </c>
      <c r="GN1008" s="125">
        <v>0</v>
      </c>
      <c r="GO1008" s="125">
        <v>0</v>
      </c>
      <c r="GP1008" s="125">
        <v>0</v>
      </c>
      <c r="GQ1008" s="125">
        <v>0</v>
      </c>
      <c r="GR1008" s="125">
        <v>0</v>
      </c>
      <c r="GS1008" s="125">
        <v>0</v>
      </c>
      <c r="GT1008" s="125">
        <v>27</v>
      </c>
      <c r="GU1008" s="125">
        <v>9</v>
      </c>
      <c r="GV1008" s="125" t="b">
        <v>1</v>
      </c>
    </row>
    <row r="1009" spans="190:204">
      <c r="GH1009" s="125">
        <v>9</v>
      </c>
      <c r="GK1009" s="125">
        <v>0</v>
      </c>
      <c r="GL1009" s="125">
        <v>2</v>
      </c>
      <c r="GM1009" s="125" t="s">
        <v>78</v>
      </c>
      <c r="GN1009" s="125">
        <v>0</v>
      </c>
      <c r="GO1009" s="125">
        <v>0</v>
      </c>
      <c r="GP1009" s="125">
        <v>0</v>
      </c>
      <c r="GQ1009" s="125">
        <v>0</v>
      </c>
      <c r="GR1009" s="125">
        <v>0</v>
      </c>
      <c r="GS1009" s="125">
        <v>0</v>
      </c>
      <c r="GT1009" s="125">
        <v>32</v>
      </c>
      <c r="GU1009" s="125">
        <v>9</v>
      </c>
      <c r="GV1009" s="125" t="b">
        <v>1</v>
      </c>
    </row>
    <row r="1010" spans="190:204">
      <c r="GH1010" s="125">
        <v>10</v>
      </c>
      <c r="GK1010" s="125">
        <v>0</v>
      </c>
      <c r="GL1010" s="125">
        <v>2</v>
      </c>
      <c r="GM1010" s="125" t="s">
        <v>78</v>
      </c>
      <c r="GN1010" s="125">
        <v>0</v>
      </c>
      <c r="GO1010" s="125">
        <v>0</v>
      </c>
      <c r="GP1010" s="125">
        <v>0</v>
      </c>
      <c r="GQ1010" s="125">
        <v>0</v>
      </c>
      <c r="GR1010" s="125">
        <v>0</v>
      </c>
      <c r="GS1010" s="125">
        <v>0</v>
      </c>
      <c r="GT1010" s="125">
        <v>37</v>
      </c>
      <c r="GU1010" s="125">
        <v>9</v>
      </c>
      <c r="GV1010" s="125" t="b">
        <v>1</v>
      </c>
    </row>
  </sheetData>
  <sheetProtection selectLockedCells="1" selectUnlockedCells="1"/>
  <printOptions headings="1" gridLines="1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V1015"/>
  <sheetViews>
    <sheetView workbookViewId="0"/>
  </sheetViews>
  <sheetFormatPr defaultRowHeight="11.25" customHeight="1"/>
  <cols>
    <col min="1" max="1" width="6" style="125" customWidth="1"/>
    <col min="2" max="2" width="2.28515625" style="125" customWidth="1"/>
    <col min="3" max="3" width="2.42578125" style="125" customWidth="1"/>
    <col min="4" max="5" width="6" style="125" customWidth="1"/>
    <col min="6" max="7" width="2.28515625" style="125" customWidth="1"/>
    <col min="8" max="8" width="6.42578125" style="125" customWidth="1"/>
    <col min="9" max="9" width="5.85546875" style="125" customWidth="1"/>
    <col min="10" max="10" width="2.28515625" style="125" customWidth="1"/>
    <col min="11" max="11" width="2" style="125" customWidth="1"/>
    <col min="12" max="13" width="5.85546875" style="125" customWidth="1"/>
    <col min="14" max="14" width="2.28515625" style="125" customWidth="1"/>
    <col min="15" max="15" width="2" style="125" customWidth="1"/>
    <col min="16" max="16" width="7.28515625" style="125" customWidth="1"/>
    <col min="17" max="17" width="6.140625" style="125" customWidth="1"/>
    <col min="18" max="18" width="2.28515625" style="125" customWidth="1"/>
    <col min="19" max="19" width="5.7109375" style="125" customWidth="1"/>
    <col min="20" max="20" width="3" style="125" customWidth="1"/>
    <col min="21" max="21" width="15.5703125" style="125" customWidth="1"/>
    <col min="22" max="22" width="11.7109375" style="125" customWidth="1"/>
    <col min="23" max="23" width="11.28515625" style="125" customWidth="1"/>
    <col min="24" max="24" width="10" style="125" bestFit="1" customWidth="1"/>
    <col min="25" max="16384" width="9.140625" style="125"/>
  </cols>
  <sheetData>
    <row r="1" spans="1:25" ht="11.25" customHeight="1">
      <c r="A1" s="125" t="s">
        <v>174</v>
      </c>
    </row>
    <row r="2" spans="1:25" ht="11.25" customHeight="1">
      <c r="P2" s="125">
        <f>Y13</f>
        <v>0.6</v>
      </c>
      <c r="U2" s="125" t="s">
        <v>111</v>
      </c>
      <c r="V2" s="127">
        <v>85000</v>
      </c>
    </row>
    <row r="3" spans="1:25" ht="11.25" customHeight="1">
      <c r="P3" s="125" t="s">
        <v>87</v>
      </c>
      <c r="U3" s="125" t="s">
        <v>112</v>
      </c>
      <c r="V3" s="127">
        <v>0</v>
      </c>
    </row>
    <row r="4" spans="1:25" ht="11.25" customHeight="1">
      <c r="S4" s="125">
        <f>SUM(P5,L7,H17,D26)</f>
        <v>21000</v>
      </c>
    </row>
    <row r="5" spans="1:25" ht="11.25" customHeight="1" thickBot="1">
      <c r="L5" s="125" t="s">
        <v>88</v>
      </c>
      <c r="P5" s="127">
        <f>X13</f>
        <v>-60000</v>
      </c>
      <c r="Q5" s="125">
        <f>S4</f>
        <v>21000</v>
      </c>
      <c r="U5" s="128" t="s">
        <v>113</v>
      </c>
      <c r="V5" s="128" t="s">
        <v>114</v>
      </c>
    </row>
    <row r="6" spans="1:25" ht="11.25" customHeight="1">
      <c r="U6" s="125" t="s">
        <v>88</v>
      </c>
      <c r="V6" s="127">
        <v>-4000</v>
      </c>
    </row>
    <row r="7" spans="1:25" ht="11.25" customHeight="1">
      <c r="L7" s="125">
        <v>-4000</v>
      </c>
      <c r="M7" s="125">
        <f>IF(ABS(1-SUM(P2,P7))&lt;=0.00001,SUM(P2*Q5,P7*Q10),NA())</f>
        <v>33000</v>
      </c>
      <c r="P7" s="125">
        <f>W13</f>
        <v>0.4</v>
      </c>
      <c r="U7" s="125" t="s">
        <v>91</v>
      </c>
      <c r="V7" s="127">
        <v>-5000</v>
      </c>
    </row>
    <row r="8" spans="1:25" ht="11.25" customHeight="1">
      <c r="P8" s="125" t="s">
        <v>89</v>
      </c>
      <c r="U8" s="125" t="s">
        <v>93</v>
      </c>
      <c r="V8" s="127">
        <v>-4000</v>
      </c>
    </row>
    <row r="9" spans="1:25" ht="11.25" customHeight="1">
      <c r="S9" s="125">
        <f>SUM(P10,L7,H17,D26)</f>
        <v>51000</v>
      </c>
    </row>
    <row r="10" spans="1:25" ht="11.25" customHeight="1" thickBot="1">
      <c r="P10" s="127">
        <f>V13</f>
        <v>-30000</v>
      </c>
      <c r="Q10" s="125">
        <f>S9</f>
        <v>51000</v>
      </c>
      <c r="V10" s="129" t="s">
        <v>117</v>
      </c>
    </row>
    <row r="11" spans="1:25" ht="11.25" customHeight="1" thickBot="1">
      <c r="V11" s="130" t="s">
        <v>118</v>
      </c>
      <c r="W11" s="131"/>
      <c r="X11" s="130" t="s">
        <v>119</v>
      </c>
      <c r="Y11" s="131"/>
    </row>
    <row r="12" spans="1:25" ht="11.25" customHeight="1" thickBot="1">
      <c r="P12" s="125">
        <f>Y14</f>
        <v>0.19999999999999996</v>
      </c>
      <c r="U12" s="132" t="s">
        <v>113</v>
      </c>
      <c r="V12" s="133" t="s">
        <v>115</v>
      </c>
      <c r="W12" s="133" t="s">
        <v>116</v>
      </c>
      <c r="X12" s="133" t="s">
        <v>115</v>
      </c>
      <c r="Y12" s="133" t="s">
        <v>116</v>
      </c>
    </row>
    <row r="13" spans="1:25" ht="11.25" customHeight="1">
      <c r="P13" s="125" t="s">
        <v>87</v>
      </c>
      <c r="U13" s="125" t="s">
        <v>88</v>
      </c>
      <c r="V13" s="134">
        <v>-30000</v>
      </c>
      <c r="W13" s="135">
        <v>0.4</v>
      </c>
      <c r="X13" s="134">
        <v>-60000</v>
      </c>
      <c r="Y13" s="135">
        <f>1-W13</f>
        <v>0.6</v>
      </c>
    </row>
    <row r="14" spans="1:25" ht="11.25" customHeight="1">
      <c r="H14" s="125">
        <f>V24</f>
        <v>0.5</v>
      </c>
      <c r="S14" s="125">
        <f>SUM(P15,L17,H17,D26)</f>
        <v>10000</v>
      </c>
      <c r="U14" s="125" t="s">
        <v>91</v>
      </c>
      <c r="V14" s="134">
        <v>-40000</v>
      </c>
      <c r="W14" s="135">
        <v>0.8</v>
      </c>
      <c r="X14" s="134">
        <v>-70000</v>
      </c>
      <c r="Y14" s="135">
        <f t="shared" ref="Y14:Y15" si="0">1-W14</f>
        <v>0.19999999999999996</v>
      </c>
    </row>
    <row r="15" spans="1:25" ht="11.25" customHeight="1">
      <c r="H15" s="125" t="s">
        <v>90</v>
      </c>
      <c r="L15" s="125" t="s">
        <v>91</v>
      </c>
      <c r="P15" s="127">
        <f>X14</f>
        <v>-70000</v>
      </c>
      <c r="Q15" s="125">
        <f>S14</f>
        <v>10000</v>
      </c>
      <c r="U15" s="125" t="s">
        <v>93</v>
      </c>
      <c r="V15" s="134">
        <v>-40000</v>
      </c>
      <c r="W15" s="135">
        <v>0.9</v>
      </c>
      <c r="X15" s="134">
        <v>-80000</v>
      </c>
      <c r="Y15" s="135">
        <f t="shared" si="0"/>
        <v>9.9999999999999978E-2</v>
      </c>
    </row>
    <row r="16" spans="1:25" ht="11.25" customHeight="1">
      <c r="J16" s="125">
        <f>IF(I17=M7,1,IF(I17=M17,2,IF(I17=M27,3)))</f>
        <v>3</v>
      </c>
    </row>
    <row r="17" spans="1:23" ht="11.25" customHeight="1">
      <c r="H17" s="127">
        <f>V2</f>
        <v>85000</v>
      </c>
      <c r="I17" s="125">
        <f>MAX(M7,M17,M27)</f>
        <v>37000</v>
      </c>
      <c r="L17" s="125">
        <v>-5000</v>
      </c>
      <c r="M17" s="125">
        <f>IF(ABS(1-SUM(P12,P17))&lt;=0.00001,SUM(P12*Q15,P17*Q20),NA())</f>
        <v>34000</v>
      </c>
      <c r="P17" s="125">
        <f>W14</f>
        <v>0.8</v>
      </c>
      <c r="U17" s="185" t="s">
        <v>232</v>
      </c>
      <c r="V17" s="185"/>
      <c r="W17" s="185"/>
    </row>
    <row r="18" spans="1:23" ht="11.25" customHeight="1" thickBot="1">
      <c r="P18" s="125" t="s">
        <v>89</v>
      </c>
      <c r="U18" s="132" t="s">
        <v>113</v>
      </c>
      <c r="V18" s="135" t="s">
        <v>230</v>
      </c>
      <c r="W18" s="135" t="s">
        <v>231</v>
      </c>
    </row>
    <row r="19" spans="1:23" ht="11.25" customHeight="1">
      <c r="S19" s="125">
        <f>SUM(P20,L17,H17,D26)</f>
        <v>40000</v>
      </c>
      <c r="U19" s="125" t="s">
        <v>88</v>
      </c>
      <c r="V19" s="136">
        <f>V2+V6+V13</f>
        <v>51000</v>
      </c>
      <c r="W19" s="136">
        <f>V2+V6+X13</f>
        <v>21000</v>
      </c>
    </row>
    <row r="20" spans="1:23" ht="11.25" customHeight="1">
      <c r="P20" s="127">
        <f>V14</f>
        <v>-40000</v>
      </c>
      <c r="Q20" s="125">
        <f>S19</f>
        <v>40000</v>
      </c>
      <c r="U20" s="125" t="s">
        <v>91</v>
      </c>
      <c r="V20" s="134">
        <f>V2+V7+V14</f>
        <v>40000</v>
      </c>
      <c r="W20" s="134">
        <f>V2+V7+X14</f>
        <v>10000</v>
      </c>
    </row>
    <row r="21" spans="1:23" ht="11.25" customHeight="1">
      <c r="U21" s="125" t="s">
        <v>93</v>
      </c>
      <c r="V21" s="134">
        <f>V2+V8+V15</f>
        <v>41000</v>
      </c>
      <c r="W21" s="134">
        <f>V2+V8+X15</f>
        <v>1000</v>
      </c>
    </row>
    <row r="22" spans="1:23" ht="11.25" customHeight="1">
      <c r="P22" s="125">
        <f>Y15</f>
        <v>9.9999999999999978E-2</v>
      </c>
    </row>
    <row r="23" spans="1:23" ht="11.25" customHeight="1" thickBot="1">
      <c r="P23" s="125" t="s">
        <v>87</v>
      </c>
      <c r="V23" s="125" t="s">
        <v>90</v>
      </c>
      <c r="W23" s="125" t="s">
        <v>94</v>
      </c>
    </row>
    <row r="24" spans="1:23" ht="11.25" customHeight="1">
      <c r="D24" s="125" t="s">
        <v>92</v>
      </c>
      <c r="S24" s="125">
        <f>SUM(P25,L27,H17,D26)</f>
        <v>1000</v>
      </c>
      <c r="U24" s="137" t="s">
        <v>45</v>
      </c>
      <c r="V24" s="138">
        <v>0.5</v>
      </c>
      <c r="W24" s="138">
        <f>1-V24</f>
        <v>0.5</v>
      </c>
    </row>
    <row r="25" spans="1:23" ht="11.25" customHeight="1">
      <c r="L25" s="125" t="s">
        <v>93</v>
      </c>
      <c r="P25" s="127">
        <f>X15</f>
        <v>-80000</v>
      </c>
      <c r="Q25" s="125">
        <f>S24</f>
        <v>1000</v>
      </c>
    </row>
    <row r="26" spans="1:23" ht="11.25" customHeight="1">
      <c r="D26" s="127">
        <f>V3</f>
        <v>0</v>
      </c>
      <c r="E26" s="125">
        <f>IF(ABS(1-SUM(H14,H32))&lt;=0.00001,SUM(H14*I17,H32*I35),NA())</f>
        <v>18500</v>
      </c>
    </row>
    <row r="27" spans="1:23" ht="11.25" customHeight="1">
      <c r="L27" s="125">
        <v>-4000</v>
      </c>
      <c r="M27" s="125">
        <f>IF(ABS(1-SUM(P22,P27))&lt;=0.00001,SUM(P22*Q25,P27*Q30),NA())</f>
        <v>37000</v>
      </c>
      <c r="P27" s="125">
        <f>W15</f>
        <v>0.9</v>
      </c>
    </row>
    <row r="28" spans="1:23" ht="11.25" customHeight="1">
      <c r="P28" s="125" t="s">
        <v>89</v>
      </c>
    </row>
    <row r="29" spans="1:23" ht="11.25" customHeight="1">
      <c r="S29" s="125">
        <f>SUM(P30,L27,H17,D26)</f>
        <v>41000</v>
      </c>
    </row>
    <row r="30" spans="1:23" ht="11.25" customHeight="1">
      <c r="P30" s="127">
        <f>V15</f>
        <v>-40000</v>
      </c>
      <c r="Q30" s="125">
        <f>S29</f>
        <v>41000</v>
      </c>
    </row>
    <row r="31" spans="1:23" ht="11.25" customHeight="1">
      <c r="A31" s="126"/>
    </row>
    <row r="32" spans="1:23" ht="11.25" customHeight="1">
      <c r="B32" s="125">
        <f>IF(A33=E26,1,IF(A33=E40,2))</f>
        <v>1</v>
      </c>
      <c r="H32" s="125">
        <f>W24</f>
        <v>0.5</v>
      </c>
    </row>
    <row r="33" spans="1:19" ht="11.25" customHeight="1">
      <c r="A33" s="125">
        <f>MAX(E26,E40)</f>
        <v>18500</v>
      </c>
      <c r="H33" s="125" t="s">
        <v>94</v>
      </c>
    </row>
    <row r="34" spans="1:19" ht="11.25" customHeight="1">
      <c r="S34" s="125">
        <f>SUM(H35,D26)</f>
        <v>0</v>
      </c>
    </row>
    <row r="35" spans="1:19" ht="11.25" customHeight="1">
      <c r="H35" s="125">
        <v>0</v>
      </c>
      <c r="I35" s="125">
        <f>S34</f>
        <v>0</v>
      </c>
    </row>
    <row r="38" spans="1:19" ht="11.25" customHeight="1">
      <c r="D38" s="125" t="s">
        <v>95</v>
      </c>
    </row>
    <row r="39" spans="1:19" ht="11.25" customHeight="1">
      <c r="S39" s="125">
        <f>SUM(D40)</f>
        <v>0</v>
      </c>
    </row>
    <row r="40" spans="1:19" ht="11.25" customHeight="1">
      <c r="D40" s="125">
        <v>0</v>
      </c>
      <c r="E40" s="125">
        <f>S39</f>
        <v>0</v>
      </c>
    </row>
    <row r="1001" spans="189:204" ht="11.25" customHeight="1">
      <c r="GH1001" s="125" t="s">
        <v>61</v>
      </c>
      <c r="GI1001" s="125" t="s">
        <v>62</v>
      </c>
      <c r="GJ1001" s="125" t="s">
        <v>63</v>
      </c>
      <c r="GK1001" s="125" t="s">
        <v>64</v>
      </c>
      <c r="GL1001" s="125" t="s">
        <v>65</v>
      </c>
      <c r="GM1001" s="125" t="s">
        <v>66</v>
      </c>
      <c r="GN1001" s="125" t="s">
        <v>67</v>
      </c>
      <c r="GO1001" s="125" t="s">
        <v>68</v>
      </c>
      <c r="GP1001" s="125" t="s">
        <v>69</v>
      </c>
      <c r="GQ1001" s="125" t="s">
        <v>70</v>
      </c>
      <c r="GR1001" s="125" t="s">
        <v>71</v>
      </c>
      <c r="GS1001" s="125" t="s">
        <v>72</v>
      </c>
      <c r="GT1001" s="125" t="s">
        <v>73</v>
      </c>
      <c r="GU1001" s="125" t="s">
        <v>74</v>
      </c>
      <c r="GV1001" s="125" t="s">
        <v>75</v>
      </c>
    </row>
    <row r="1002" spans="189:204" ht="11.25" customHeight="1">
      <c r="GG1002" s="125">
        <v>0</v>
      </c>
      <c r="GH1002" s="125">
        <v>0</v>
      </c>
      <c r="GI1002" s="125" t="s">
        <v>76</v>
      </c>
      <c r="GJ1002" s="125">
        <v>0</v>
      </c>
      <c r="GK1002" s="125">
        <v>0</v>
      </c>
      <c r="GL1002" s="125">
        <v>0</v>
      </c>
      <c r="GM1002" s="125" t="s">
        <v>77</v>
      </c>
      <c r="GN1002" s="125">
        <v>2</v>
      </c>
      <c r="GO1002" s="125">
        <v>1</v>
      </c>
      <c r="GP1002" s="125">
        <v>2</v>
      </c>
      <c r="GQ1002" s="125">
        <v>0</v>
      </c>
      <c r="GR1002" s="125">
        <v>0</v>
      </c>
      <c r="GS1002" s="125">
        <v>0</v>
      </c>
      <c r="GT1002" s="125">
        <v>30</v>
      </c>
      <c r="GU1002" s="125">
        <v>1</v>
      </c>
      <c r="GV1002" s="125" t="b">
        <v>1</v>
      </c>
    </row>
    <row r="1003" spans="189:204" ht="11.25" customHeight="1">
      <c r="GG1003" s="125">
        <v>0</v>
      </c>
      <c r="GH1003" s="125">
        <v>1</v>
      </c>
      <c r="GK1003" s="125">
        <v>0</v>
      </c>
      <c r="GL1003" s="125">
        <v>0</v>
      </c>
      <c r="GM1003" s="125" t="s">
        <v>83</v>
      </c>
      <c r="GN1003" s="125">
        <v>2</v>
      </c>
      <c r="GO1003" s="125">
        <v>3</v>
      </c>
      <c r="GP1003" s="125">
        <v>4</v>
      </c>
      <c r="GQ1003" s="125">
        <v>0</v>
      </c>
      <c r="GR1003" s="125">
        <v>0</v>
      </c>
      <c r="GS1003" s="125">
        <v>0</v>
      </c>
      <c r="GT1003" s="125">
        <v>23</v>
      </c>
      <c r="GU1003" s="125">
        <v>5</v>
      </c>
      <c r="GV1003" s="125" t="b">
        <v>1</v>
      </c>
    </row>
    <row r="1004" spans="189:204" ht="11.25" customHeight="1">
      <c r="GG1004" s="125">
        <v>0</v>
      </c>
      <c r="GH1004" s="125">
        <v>2</v>
      </c>
      <c r="GK1004" s="125">
        <v>0</v>
      </c>
      <c r="GL1004" s="125">
        <v>0</v>
      </c>
      <c r="GM1004" s="125" t="s">
        <v>78</v>
      </c>
      <c r="GN1004" s="125">
        <v>0</v>
      </c>
      <c r="GO1004" s="125">
        <v>0</v>
      </c>
      <c r="GP1004" s="125">
        <v>0</v>
      </c>
      <c r="GQ1004" s="125">
        <v>0</v>
      </c>
      <c r="GR1004" s="125">
        <v>0</v>
      </c>
      <c r="GS1004" s="125">
        <v>0</v>
      </c>
      <c r="GT1004" s="125">
        <v>37</v>
      </c>
      <c r="GU1004" s="125">
        <v>5</v>
      </c>
      <c r="GV1004" s="125" t="b">
        <v>1</v>
      </c>
    </row>
    <row r="1005" spans="189:204" ht="11.25" customHeight="1">
      <c r="GG1005" s="125">
        <v>0</v>
      </c>
      <c r="GH1005" s="125">
        <v>3</v>
      </c>
      <c r="GL1005" s="125">
        <v>1</v>
      </c>
      <c r="GM1005" s="125" t="s">
        <v>77</v>
      </c>
      <c r="GN1005" s="125">
        <v>3</v>
      </c>
      <c r="GO1005" s="125">
        <v>5</v>
      </c>
      <c r="GP1005" s="125">
        <v>6</v>
      </c>
      <c r="GQ1005" s="125">
        <v>7</v>
      </c>
      <c r="GR1005" s="125">
        <v>0</v>
      </c>
      <c r="GS1005" s="125">
        <v>0</v>
      </c>
      <c r="GT1005" s="125">
        <v>14</v>
      </c>
      <c r="GU1005" s="125">
        <v>9</v>
      </c>
      <c r="GV1005" s="125" t="b">
        <v>1</v>
      </c>
    </row>
    <row r="1006" spans="189:204" ht="11.25" customHeight="1">
      <c r="GG1006" s="125">
        <v>0</v>
      </c>
      <c r="GH1006" s="125">
        <v>4</v>
      </c>
      <c r="GL1006" s="125">
        <v>1</v>
      </c>
      <c r="GM1006" s="125" t="s">
        <v>78</v>
      </c>
      <c r="GN1006" s="125">
        <v>0</v>
      </c>
      <c r="GO1006" s="125">
        <v>0</v>
      </c>
      <c r="GP1006" s="125">
        <v>0</v>
      </c>
      <c r="GQ1006" s="125">
        <v>0</v>
      </c>
      <c r="GR1006" s="125">
        <v>0</v>
      </c>
      <c r="GS1006" s="125">
        <v>0</v>
      </c>
      <c r="GT1006" s="125">
        <v>32</v>
      </c>
      <c r="GU1006" s="125">
        <v>9</v>
      </c>
      <c r="GV1006" s="125" t="b">
        <v>1</v>
      </c>
    </row>
    <row r="1007" spans="189:204" ht="11.25" customHeight="1">
      <c r="GG1007" s="125">
        <v>7</v>
      </c>
      <c r="GH1007" s="125">
        <v>5</v>
      </c>
      <c r="GK1007" s="125">
        <v>0</v>
      </c>
      <c r="GL1007" s="125">
        <v>3</v>
      </c>
      <c r="GM1007" s="125" t="s">
        <v>83</v>
      </c>
      <c r="GN1007" s="125">
        <v>2</v>
      </c>
      <c r="GO1007" s="125">
        <v>8</v>
      </c>
      <c r="GP1007" s="125">
        <v>9</v>
      </c>
      <c r="GQ1007" s="125">
        <v>0</v>
      </c>
      <c r="GR1007" s="125">
        <v>0</v>
      </c>
      <c r="GS1007" s="125">
        <v>0</v>
      </c>
      <c r="GT1007" s="125">
        <v>4</v>
      </c>
      <c r="GU1007" s="125">
        <v>13</v>
      </c>
      <c r="GV1007" s="125" t="b">
        <v>1</v>
      </c>
    </row>
    <row r="1008" spans="189:204" ht="11.25" customHeight="1">
      <c r="GG1008" s="125">
        <v>0</v>
      </c>
      <c r="GH1008" s="125">
        <v>6</v>
      </c>
      <c r="GK1008" s="125">
        <v>0</v>
      </c>
      <c r="GL1008" s="125">
        <v>3</v>
      </c>
      <c r="GM1008" s="125" t="s">
        <v>83</v>
      </c>
      <c r="GN1008" s="125">
        <v>2</v>
      </c>
      <c r="GO1008" s="125">
        <v>10</v>
      </c>
      <c r="GP1008" s="125">
        <v>11</v>
      </c>
      <c r="GQ1008" s="125">
        <v>0</v>
      </c>
      <c r="GR1008" s="125">
        <v>0</v>
      </c>
      <c r="GS1008" s="125">
        <v>0</v>
      </c>
      <c r="GT1008" s="125">
        <v>14</v>
      </c>
      <c r="GU1008" s="125">
        <v>13</v>
      </c>
      <c r="GV1008" s="125" t="b">
        <v>1</v>
      </c>
    </row>
    <row r="1009" spans="189:204" ht="11.25" customHeight="1">
      <c r="GG1009" s="125">
        <v>0</v>
      </c>
      <c r="GH1009" s="125">
        <v>7</v>
      </c>
      <c r="GK1009" s="125">
        <v>0</v>
      </c>
      <c r="GL1009" s="125">
        <v>3</v>
      </c>
      <c r="GM1009" s="125" t="s">
        <v>83</v>
      </c>
      <c r="GN1009" s="125">
        <v>2</v>
      </c>
      <c r="GO1009" s="125">
        <v>12</v>
      </c>
      <c r="GP1009" s="125">
        <v>13</v>
      </c>
      <c r="GQ1009" s="125">
        <v>0</v>
      </c>
      <c r="GR1009" s="125">
        <v>0</v>
      </c>
      <c r="GS1009" s="125">
        <v>0</v>
      </c>
      <c r="GT1009" s="125">
        <v>24</v>
      </c>
      <c r="GU1009" s="125">
        <v>13</v>
      </c>
      <c r="GV1009" s="125" t="b">
        <v>1</v>
      </c>
    </row>
    <row r="1010" spans="189:204" ht="11.25" customHeight="1">
      <c r="GG1010" s="125">
        <v>12</v>
      </c>
      <c r="GH1010" s="125">
        <v>8</v>
      </c>
      <c r="GL1010" s="125">
        <v>5</v>
      </c>
      <c r="GM1010" s="125" t="s">
        <v>78</v>
      </c>
      <c r="GN1010" s="125">
        <v>0</v>
      </c>
      <c r="GO1010" s="125">
        <v>0</v>
      </c>
      <c r="GP1010" s="125">
        <v>0</v>
      </c>
      <c r="GQ1010" s="125">
        <v>0</v>
      </c>
      <c r="GR1010" s="125">
        <v>0</v>
      </c>
      <c r="GS1010" s="125">
        <v>0</v>
      </c>
      <c r="GT1010" s="125">
        <v>2</v>
      </c>
      <c r="GU1010" s="125">
        <v>17</v>
      </c>
      <c r="GV1010" s="125" t="b">
        <v>1</v>
      </c>
    </row>
    <row r="1011" spans="189:204" ht="11.25" customHeight="1">
      <c r="GG1011" s="125">
        <v>13</v>
      </c>
      <c r="GH1011" s="125">
        <v>9</v>
      </c>
      <c r="GL1011" s="125">
        <v>5</v>
      </c>
      <c r="GM1011" s="125" t="s">
        <v>78</v>
      </c>
      <c r="GN1011" s="125">
        <v>0</v>
      </c>
      <c r="GO1011" s="125">
        <v>0</v>
      </c>
      <c r="GP1011" s="125">
        <v>0</v>
      </c>
      <c r="GQ1011" s="125">
        <v>0</v>
      </c>
      <c r="GR1011" s="125">
        <v>0</v>
      </c>
      <c r="GS1011" s="125">
        <v>0</v>
      </c>
      <c r="GT1011" s="125">
        <v>7</v>
      </c>
      <c r="GU1011" s="125">
        <v>17</v>
      </c>
      <c r="GV1011" s="125" t="b">
        <v>1</v>
      </c>
    </row>
    <row r="1012" spans="189:204" ht="11.25" customHeight="1">
      <c r="GG1012" s="125">
        <v>0</v>
      </c>
      <c r="GH1012" s="125">
        <v>10</v>
      </c>
      <c r="GL1012" s="125">
        <v>6</v>
      </c>
      <c r="GM1012" s="125" t="s">
        <v>78</v>
      </c>
      <c r="GN1012" s="125">
        <v>0</v>
      </c>
      <c r="GO1012" s="125">
        <v>0</v>
      </c>
      <c r="GP1012" s="125">
        <v>0</v>
      </c>
      <c r="GQ1012" s="125">
        <v>0</v>
      </c>
      <c r="GR1012" s="125">
        <v>0</v>
      </c>
      <c r="GS1012" s="125">
        <v>0</v>
      </c>
      <c r="GT1012" s="125">
        <v>12</v>
      </c>
      <c r="GU1012" s="125">
        <v>17</v>
      </c>
      <c r="GV1012" s="125" t="b">
        <v>1</v>
      </c>
    </row>
    <row r="1013" spans="189:204" ht="11.25" customHeight="1">
      <c r="GG1013" s="125">
        <v>0</v>
      </c>
      <c r="GH1013" s="125">
        <v>11</v>
      </c>
      <c r="GL1013" s="125">
        <v>6</v>
      </c>
      <c r="GM1013" s="125" t="s">
        <v>78</v>
      </c>
      <c r="GN1013" s="125">
        <v>0</v>
      </c>
      <c r="GO1013" s="125">
        <v>0</v>
      </c>
      <c r="GP1013" s="125">
        <v>0</v>
      </c>
      <c r="GQ1013" s="125">
        <v>0</v>
      </c>
      <c r="GR1013" s="125">
        <v>0</v>
      </c>
      <c r="GS1013" s="125">
        <v>0</v>
      </c>
      <c r="GT1013" s="125">
        <v>17</v>
      </c>
      <c r="GU1013" s="125">
        <v>17</v>
      </c>
      <c r="GV1013" s="125" t="b">
        <v>1</v>
      </c>
    </row>
    <row r="1014" spans="189:204" ht="11.25" customHeight="1">
      <c r="GH1014" s="125">
        <v>12</v>
      </c>
      <c r="GL1014" s="125">
        <v>7</v>
      </c>
      <c r="GM1014" s="125" t="s">
        <v>78</v>
      </c>
      <c r="GN1014" s="125">
        <v>0</v>
      </c>
      <c r="GO1014" s="125">
        <v>0</v>
      </c>
      <c r="GP1014" s="125">
        <v>0</v>
      </c>
      <c r="GQ1014" s="125">
        <v>0</v>
      </c>
      <c r="GR1014" s="125">
        <v>0</v>
      </c>
      <c r="GS1014" s="125">
        <v>0</v>
      </c>
      <c r="GT1014" s="125">
        <v>22</v>
      </c>
      <c r="GU1014" s="125">
        <v>17</v>
      </c>
      <c r="GV1014" s="125" t="b">
        <v>1</v>
      </c>
    </row>
    <row r="1015" spans="189:204" ht="11.25" customHeight="1">
      <c r="GH1015" s="125">
        <v>13</v>
      </c>
      <c r="GL1015" s="125">
        <v>7</v>
      </c>
      <c r="GM1015" s="125" t="s">
        <v>78</v>
      </c>
      <c r="GN1015" s="125">
        <v>0</v>
      </c>
      <c r="GO1015" s="125">
        <v>0</v>
      </c>
      <c r="GP1015" s="125">
        <v>0</v>
      </c>
      <c r="GQ1015" s="125">
        <v>0</v>
      </c>
      <c r="GR1015" s="125">
        <v>0</v>
      </c>
      <c r="GS1015" s="125">
        <v>0</v>
      </c>
      <c r="GT1015" s="125">
        <v>27</v>
      </c>
      <c r="GU1015" s="125">
        <v>17</v>
      </c>
      <c r="GV1015" s="125" t="b">
        <v>1</v>
      </c>
    </row>
  </sheetData>
  <sheetProtection selectLockedCells="1" selectUnlockedCells="1"/>
  <mergeCells count="1">
    <mergeCell ref="U17:W17"/>
  </mergeCells>
  <printOptions headings="1" gridLines="1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V1006"/>
  <sheetViews>
    <sheetView workbookViewId="0"/>
  </sheetViews>
  <sheetFormatPr defaultRowHeight="15"/>
  <cols>
    <col min="2" max="2" width="2.28515625" customWidth="1"/>
    <col min="3" max="3" width="3.7109375" customWidth="1"/>
    <col min="6" max="6" width="2.28515625" customWidth="1"/>
    <col min="7" max="7" width="3.7109375" customWidth="1"/>
    <col min="10" max="10" width="2.28515625" customWidth="1"/>
  </cols>
  <sheetData>
    <row r="1" spans="1:11">
      <c r="A1" t="s">
        <v>120</v>
      </c>
    </row>
    <row r="2" spans="1:11">
      <c r="H2">
        <f>0.5*0.9</f>
        <v>0.45</v>
      </c>
    </row>
    <row r="3" spans="1:11">
      <c r="H3" t="s">
        <v>121</v>
      </c>
    </row>
    <row r="4" spans="1:11">
      <c r="K4">
        <f>SUM(H5,D10)</f>
        <v>0</v>
      </c>
    </row>
    <row r="5" spans="1:11">
      <c r="H5">
        <v>0</v>
      </c>
      <c r="I5">
        <v>36000</v>
      </c>
    </row>
    <row r="7" spans="1:11">
      <c r="H7">
        <f>0.5*0.1</f>
        <v>0.05</v>
      </c>
    </row>
    <row r="8" spans="1:11">
      <c r="D8" t="s">
        <v>92</v>
      </c>
      <c r="H8" t="s">
        <v>122</v>
      </c>
    </row>
    <row r="9" spans="1:11">
      <c r="K9">
        <f>SUM(H10,D10)</f>
        <v>0</v>
      </c>
    </row>
    <row r="10" spans="1:11">
      <c r="D10">
        <v>0</v>
      </c>
      <c r="E10">
        <f>IF(ABS(1-SUM(H2,H7,H12))&lt;=0.00001,SUM(H2*I5,H7*I10,H12*I15),NA())</f>
        <v>13500</v>
      </c>
      <c r="H10">
        <v>0</v>
      </c>
      <c r="I10">
        <v>-4000</v>
      </c>
    </row>
    <row r="12" spans="1:11">
      <c r="H12">
        <v>0.5</v>
      </c>
    </row>
    <row r="13" spans="1:11">
      <c r="A13" s="58"/>
      <c r="H13" t="s">
        <v>94</v>
      </c>
    </row>
    <row r="14" spans="1:11">
      <c r="B14">
        <f>IF(A15=E10,1,IF(A15=E20,2))</f>
        <v>1</v>
      </c>
      <c r="K14">
        <f>SUM(H15,D10)</f>
        <v>0</v>
      </c>
    </row>
    <row r="15" spans="1:11">
      <c r="A15">
        <f>MAX(E10,E20)</f>
        <v>13500</v>
      </c>
      <c r="H15">
        <v>0</v>
      </c>
      <c r="I15">
        <v>-5000</v>
      </c>
    </row>
    <row r="18" spans="4:11">
      <c r="D18" t="s">
        <v>95</v>
      </c>
    </row>
    <row r="19" spans="4:11">
      <c r="K19">
        <f>SUM(D20)</f>
        <v>0</v>
      </c>
    </row>
    <row r="20" spans="4:11">
      <c r="D20">
        <v>0</v>
      </c>
      <c r="E20">
        <f>K19</f>
        <v>0</v>
      </c>
    </row>
    <row r="1000" spans="190:204">
      <c r="GH1000" t="s">
        <v>61</v>
      </c>
      <c r="GI1000" t="s">
        <v>62</v>
      </c>
      <c r="GJ1000" t="s">
        <v>63</v>
      </c>
      <c r="GK1000" t="s">
        <v>64</v>
      </c>
      <c r="GL1000" t="s">
        <v>65</v>
      </c>
      <c r="GM1000" t="s">
        <v>66</v>
      </c>
      <c r="GN1000" t="s">
        <v>67</v>
      </c>
      <c r="GO1000" t="s">
        <v>68</v>
      </c>
      <c r="GP1000" t="s">
        <v>69</v>
      </c>
      <c r="GQ1000" t="s">
        <v>70</v>
      </c>
      <c r="GR1000" t="s">
        <v>71</v>
      </c>
      <c r="GS1000" t="s">
        <v>72</v>
      </c>
      <c r="GT1000" t="s">
        <v>73</v>
      </c>
      <c r="GU1000" t="s">
        <v>74</v>
      </c>
      <c r="GV1000" t="s">
        <v>75</v>
      </c>
    </row>
    <row r="1001" spans="190:204">
      <c r="GH1001">
        <v>0</v>
      </c>
      <c r="GI1001" t="s">
        <v>76</v>
      </c>
      <c r="GJ1001">
        <v>0</v>
      </c>
      <c r="GK1001">
        <v>0</v>
      </c>
      <c r="GL1001">
        <v>0</v>
      </c>
      <c r="GM1001" t="s">
        <v>77</v>
      </c>
      <c r="GN1001">
        <v>2</v>
      </c>
      <c r="GO1001">
        <v>1</v>
      </c>
      <c r="GP1001">
        <v>2</v>
      </c>
      <c r="GQ1001">
        <v>0</v>
      </c>
      <c r="GR1001">
        <v>0</v>
      </c>
      <c r="GS1001">
        <v>0</v>
      </c>
      <c r="GT1001">
        <v>12</v>
      </c>
      <c r="GU1001">
        <v>1</v>
      </c>
      <c r="GV1001" t="b">
        <v>1</v>
      </c>
    </row>
    <row r="1002" spans="190:204">
      <c r="GH1002">
        <v>1</v>
      </c>
      <c r="GK1002">
        <v>0</v>
      </c>
      <c r="GL1002">
        <v>0</v>
      </c>
      <c r="GM1002" t="s">
        <v>83</v>
      </c>
      <c r="GN1002">
        <v>3</v>
      </c>
      <c r="GO1002">
        <v>3</v>
      </c>
      <c r="GP1002">
        <v>4</v>
      </c>
      <c r="GQ1002">
        <v>5</v>
      </c>
      <c r="GR1002">
        <v>0</v>
      </c>
      <c r="GS1002">
        <v>0</v>
      </c>
      <c r="GT1002">
        <v>7</v>
      </c>
      <c r="GU1002">
        <v>5</v>
      </c>
      <c r="GV1002" t="b">
        <v>1</v>
      </c>
    </row>
    <row r="1003" spans="190:204">
      <c r="GH1003">
        <v>2</v>
      </c>
      <c r="GK1003">
        <v>0</v>
      </c>
      <c r="GL1003">
        <v>0</v>
      </c>
      <c r="GM1003" t="s">
        <v>78</v>
      </c>
      <c r="GN1003">
        <v>0</v>
      </c>
      <c r="GO1003">
        <v>0</v>
      </c>
      <c r="GP1003">
        <v>0</v>
      </c>
      <c r="GQ1003">
        <v>0</v>
      </c>
      <c r="GR1003">
        <v>0</v>
      </c>
      <c r="GS1003">
        <v>0</v>
      </c>
      <c r="GT1003">
        <v>17</v>
      </c>
      <c r="GU1003">
        <v>5</v>
      </c>
      <c r="GV1003" t="b">
        <v>1</v>
      </c>
    </row>
    <row r="1004" spans="190:204">
      <c r="GH1004">
        <v>3</v>
      </c>
      <c r="GL1004">
        <v>1</v>
      </c>
      <c r="GM1004" t="s">
        <v>78</v>
      </c>
      <c r="GN1004">
        <v>0</v>
      </c>
      <c r="GO1004">
        <v>0</v>
      </c>
      <c r="GP1004">
        <v>0</v>
      </c>
      <c r="GQ1004">
        <v>0</v>
      </c>
      <c r="GR1004">
        <v>0</v>
      </c>
      <c r="GS1004">
        <v>0</v>
      </c>
      <c r="GT1004">
        <v>2</v>
      </c>
      <c r="GU1004">
        <v>9</v>
      </c>
      <c r="GV1004" t="b">
        <v>1</v>
      </c>
    </row>
    <row r="1005" spans="190:204">
      <c r="GH1005">
        <v>4</v>
      </c>
      <c r="GL1005">
        <v>1</v>
      </c>
      <c r="GM1005" t="s">
        <v>78</v>
      </c>
      <c r="GN1005">
        <v>0</v>
      </c>
      <c r="GO1005">
        <v>0</v>
      </c>
      <c r="GP1005">
        <v>0</v>
      </c>
      <c r="GQ1005">
        <v>0</v>
      </c>
      <c r="GR1005">
        <v>0</v>
      </c>
      <c r="GS1005">
        <v>0</v>
      </c>
      <c r="GT1005">
        <v>7</v>
      </c>
      <c r="GU1005">
        <v>9</v>
      </c>
      <c r="GV1005" t="b">
        <v>1</v>
      </c>
    </row>
    <row r="1006" spans="190:204">
      <c r="GH1006">
        <v>5</v>
      </c>
      <c r="GL1006">
        <v>1</v>
      </c>
      <c r="GM1006" t="s">
        <v>78</v>
      </c>
      <c r="GN1006">
        <v>0</v>
      </c>
      <c r="GO1006">
        <v>0</v>
      </c>
      <c r="GP1006">
        <v>0</v>
      </c>
      <c r="GQ1006">
        <v>0</v>
      </c>
      <c r="GR1006">
        <v>0</v>
      </c>
      <c r="GS1006">
        <v>0</v>
      </c>
      <c r="GT1006">
        <v>12</v>
      </c>
      <c r="GU1006">
        <v>9</v>
      </c>
      <c r="GV1006" t="b">
        <v>1</v>
      </c>
    </row>
  </sheetData>
  <sheetProtection selectLockedCells="1" selectUnlockedCells="1"/>
  <pageMargins left="0.7" right="0.7" top="0.75" bottom="0.75" header="0.3" footer="0.3"/>
  <pageSetup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40"/>
  <sheetViews>
    <sheetView workbookViewId="0"/>
  </sheetViews>
  <sheetFormatPr defaultRowHeight="18" customHeight="1"/>
  <cols>
    <col min="1" max="1" width="21.5703125" style="105" customWidth="1"/>
    <col min="2" max="2" width="15.5703125" style="105" customWidth="1"/>
    <col min="3" max="3" width="19.42578125" style="105" customWidth="1"/>
    <col min="4" max="4" width="14.85546875" style="105" customWidth="1"/>
    <col min="5" max="5" width="9.140625" style="105"/>
    <col min="6" max="6" width="20.140625" style="105" customWidth="1"/>
    <col min="7" max="7" width="14.28515625" style="105" customWidth="1"/>
    <col min="8" max="8" width="17.42578125" style="105" customWidth="1"/>
    <col min="9" max="9" width="13.7109375" style="105" customWidth="1"/>
    <col min="10" max="16384" width="9.140625" style="105"/>
  </cols>
  <sheetData>
    <row r="1" spans="1:9" ht="18" customHeight="1">
      <c r="A1" s="105" t="s">
        <v>253</v>
      </c>
      <c r="F1" s="105" t="s">
        <v>253</v>
      </c>
    </row>
    <row r="2" spans="1:9" ht="18" customHeight="1" thickBot="1">
      <c r="B2" s="121" t="s">
        <v>128</v>
      </c>
      <c r="C2" s="121" t="s">
        <v>233</v>
      </c>
      <c r="G2" s="121" t="s">
        <v>128</v>
      </c>
      <c r="H2" s="121" t="s">
        <v>233</v>
      </c>
    </row>
    <row r="3" spans="1:9" ht="18" customHeight="1">
      <c r="B3" s="151" t="s">
        <v>129</v>
      </c>
      <c r="C3" s="161">
        <v>-25</v>
      </c>
      <c r="G3" s="151" t="s">
        <v>129</v>
      </c>
      <c r="H3" s="161">
        <v>-25</v>
      </c>
    </row>
    <row r="4" spans="1:9" ht="18" customHeight="1">
      <c r="B4" s="151" t="s">
        <v>130</v>
      </c>
      <c r="C4" s="161">
        <v>-15</v>
      </c>
      <c r="G4" s="151" t="s">
        <v>130</v>
      </c>
      <c r="H4" s="161">
        <v>-15</v>
      </c>
    </row>
    <row r="6" spans="1:9" ht="18" customHeight="1">
      <c r="A6" s="186" t="s">
        <v>235</v>
      </c>
      <c r="B6" s="186"/>
      <c r="C6" s="186"/>
      <c r="F6" s="186" t="s">
        <v>235</v>
      </c>
      <c r="G6" s="186"/>
      <c r="H6" s="186"/>
    </row>
    <row r="7" spans="1:9" ht="18" customHeight="1" thickBot="1">
      <c r="A7" s="121" t="s">
        <v>128</v>
      </c>
      <c r="B7" s="121" t="s">
        <v>126</v>
      </c>
      <c r="C7" s="121" t="s">
        <v>127</v>
      </c>
      <c r="F7" s="121" t="s">
        <v>128</v>
      </c>
      <c r="G7" s="121" t="s">
        <v>126</v>
      </c>
      <c r="H7" s="121" t="s">
        <v>127</v>
      </c>
    </row>
    <row r="8" spans="1:9" ht="18" customHeight="1">
      <c r="A8" s="162" t="s">
        <v>129</v>
      </c>
      <c r="B8" s="151">
        <v>175</v>
      </c>
      <c r="C8" s="151">
        <v>95</v>
      </c>
      <c r="F8" s="162" t="s">
        <v>129</v>
      </c>
      <c r="G8" s="151">
        <v>175</v>
      </c>
      <c r="H8" s="151">
        <v>95</v>
      </c>
    </row>
    <row r="9" spans="1:9" ht="18" customHeight="1">
      <c r="A9" s="162" t="s">
        <v>130</v>
      </c>
      <c r="B9" s="151">
        <v>125</v>
      </c>
      <c r="C9" s="151">
        <v>105</v>
      </c>
      <c r="F9" s="162" t="s">
        <v>130</v>
      </c>
      <c r="G9" s="151">
        <v>125</v>
      </c>
      <c r="H9" s="151">
        <v>105</v>
      </c>
    </row>
    <row r="11" spans="1:9" ht="18" customHeight="1">
      <c r="A11" s="187" t="s">
        <v>234</v>
      </c>
      <c r="B11" s="187"/>
      <c r="C11" s="187"/>
      <c r="D11" s="151"/>
      <c r="F11" s="187" t="s">
        <v>234</v>
      </c>
      <c r="G11" s="187"/>
      <c r="H11" s="187"/>
      <c r="I11" s="151" t="s">
        <v>137</v>
      </c>
    </row>
    <row r="12" spans="1:9" ht="18" customHeight="1" thickBot="1">
      <c r="A12" s="121" t="s">
        <v>128</v>
      </c>
      <c r="B12" s="121" t="str">
        <f>B7</f>
        <v>High Demand</v>
      </c>
      <c r="C12" s="121" t="str">
        <f>C7</f>
        <v>Low Demand</v>
      </c>
      <c r="D12" s="121"/>
      <c r="F12" s="121" t="s">
        <v>128</v>
      </c>
      <c r="G12" s="121" t="str">
        <f>G7</f>
        <v>High Demand</v>
      </c>
      <c r="H12" s="121" t="str">
        <f>H7</f>
        <v>Low Demand</v>
      </c>
      <c r="I12" s="121" t="s">
        <v>46</v>
      </c>
    </row>
    <row r="13" spans="1:9" ht="18" customHeight="1">
      <c r="A13" s="162" t="s">
        <v>129</v>
      </c>
      <c r="B13" s="151"/>
      <c r="C13" s="151"/>
      <c r="D13" s="151"/>
      <c r="F13" s="162" t="s">
        <v>129</v>
      </c>
      <c r="G13" s="161">
        <f>G8+H3</f>
        <v>150</v>
      </c>
      <c r="H13" s="161">
        <f>H8+H3</f>
        <v>70</v>
      </c>
      <c r="I13" s="151">
        <f>SUMPRODUCT($G$17:$H$17,G13:H13)</f>
        <v>126</v>
      </c>
    </row>
    <row r="14" spans="1:9" ht="18" customHeight="1">
      <c r="A14" s="162" t="s">
        <v>130</v>
      </c>
      <c r="B14" s="151"/>
      <c r="C14" s="151"/>
      <c r="D14" s="151"/>
      <c r="F14" s="162" t="s">
        <v>130</v>
      </c>
      <c r="G14" s="161">
        <f>G9+H4</f>
        <v>110</v>
      </c>
      <c r="H14" s="161">
        <f>H9+H4</f>
        <v>90</v>
      </c>
      <c r="I14" s="151">
        <f>SUMPRODUCT($G$17:$H$17,G14:H14)</f>
        <v>104</v>
      </c>
    </row>
    <row r="15" spans="1:9" ht="18" customHeight="1">
      <c r="A15" s="151"/>
      <c r="B15" s="151"/>
      <c r="C15" s="151"/>
      <c r="F15" s="151"/>
      <c r="G15" s="151"/>
      <c r="H15" s="151"/>
    </row>
    <row r="16" spans="1:9" ht="18" customHeight="1" thickBot="1">
      <c r="A16" s="163"/>
      <c r="B16" s="121" t="str">
        <f>B7</f>
        <v>High Demand</v>
      </c>
      <c r="C16" s="121" t="str">
        <f>C7</f>
        <v>Low Demand</v>
      </c>
      <c r="F16" s="163"/>
      <c r="G16" s="121" t="str">
        <f>G7</f>
        <v>High Demand</v>
      </c>
      <c r="H16" s="121" t="str">
        <f>H7</f>
        <v>Low Demand</v>
      </c>
    </row>
    <row r="17" spans="1:9" ht="18" customHeight="1">
      <c r="A17" s="162" t="s">
        <v>45</v>
      </c>
      <c r="B17" s="151"/>
      <c r="C17" s="151"/>
      <c r="F17" s="162" t="s">
        <v>45</v>
      </c>
      <c r="G17" s="151">
        <v>0.7</v>
      </c>
      <c r="H17" s="151">
        <f>1-G17</f>
        <v>0.30000000000000004</v>
      </c>
    </row>
    <row r="18" spans="1:9" ht="18" customHeight="1">
      <c r="D18" s="151"/>
      <c r="I18" s="151" t="s">
        <v>178</v>
      </c>
    </row>
    <row r="19" spans="1:9" ht="18" customHeight="1">
      <c r="A19" s="105" t="s">
        <v>178</v>
      </c>
      <c r="B19" s="151"/>
      <c r="C19" s="151"/>
      <c r="D19" s="151"/>
      <c r="F19" s="105" t="s">
        <v>178</v>
      </c>
      <c r="G19" s="151">
        <f>G17*MAX(G13:G14)</f>
        <v>105</v>
      </c>
      <c r="H19" s="151">
        <f>H17*MAX(H13:H14)</f>
        <v>27.000000000000004</v>
      </c>
      <c r="I19" s="151">
        <f>G19+H19</f>
        <v>132</v>
      </c>
    </row>
    <row r="20" spans="1:9" ht="18" customHeight="1" thickBot="1">
      <c r="A20" s="163" t="s">
        <v>137</v>
      </c>
      <c r="B20" s="121"/>
      <c r="C20" s="121"/>
      <c r="D20" s="121"/>
      <c r="F20" s="163" t="s">
        <v>137</v>
      </c>
      <c r="G20" s="121"/>
      <c r="H20" s="121"/>
      <c r="I20" s="121">
        <f>MAX(I13:I14)</f>
        <v>126</v>
      </c>
    </row>
    <row r="21" spans="1:9" ht="18" customHeight="1">
      <c r="A21" s="105" t="s">
        <v>246</v>
      </c>
      <c r="D21" s="151"/>
      <c r="F21" s="105" t="s">
        <v>246</v>
      </c>
      <c r="I21" s="151">
        <f>I19-I20</f>
        <v>6</v>
      </c>
    </row>
    <row r="22" spans="1:9" ht="18" customHeight="1" thickBot="1">
      <c r="A22" s="163"/>
      <c r="B22" s="121" t="str">
        <f>B7</f>
        <v>High Demand</v>
      </c>
      <c r="C22" s="121" t="str">
        <f>C7</f>
        <v>Low Demand</v>
      </c>
      <c r="F22" s="163"/>
      <c r="G22" s="121" t="str">
        <f>G7</f>
        <v>High Demand</v>
      </c>
      <c r="H22" s="121" t="str">
        <f>H7</f>
        <v>Low Demand</v>
      </c>
    </row>
    <row r="23" spans="1:9" ht="18" customHeight="1">
      <c r="A23" s="105" t="s">
        <v>182</v>
      </c>
      <c r="B23" s="151"/>
      <c r="C23" s="151"/>
      <c r="F23" s="105" t="s">
        <v>182</v>
      </c>
      <c r="G23" s="151">
        <f>G17</f>
        <v>0.7</v>
      </c>
      <c r="H23" s="151">
        <f>H17</f>
        <v>0.30000000000000004</v>
      </c>
    </row>
    <row r="25" spans="1:9" ht="18" customHeight="1">
      <c r="A25" s="105" t="s">
        <v>236</v>
      </c>
      <c r="F25" s="105" t="s">
        <v>236</v>
      </c>
    </row>
    <row r="26" spans="1:9" ht="18" customHeight="1" thickBot="1">
      <c r="A26" s="163" t="s">
        <v>239</v>
      </c>
      <c r="B26" s="121" t="str">
        <f>B7</f>
        <v>High Demand</v>
      </c>
      <c r="C26" s="121" t="str">
        <f>C7</f>
        <v>Low Demand</v>
      </c>
      <c r="F26" s="163" t="s">
        <v>239</v>
      </c>
      <c r="G26" s="121" t="str">
        <f>G7</f>
        <v>High Demand</v>
      </c>
      <c r="H26" s="121" t="str">
        <f>H7</f>
        <v>Low Demand</v>
      </c>
    </row>
    <row r="27" spans="1:9" ht="18" customHeight="1">
      <c r="A27" s="105" t="s">
        <v>237</v>
      </c>
      <c r="B27" s="164">
        <v>0.85714285714285721</v>
      </c>
      <c r="C27" s="164">
        <v>0.2233333333333333</v>
      </c>
      <c r="F27" s="105" t="s">
        <v>237</v>
      </c>
      <c r="G27" s="164">
        <v>0.85714285714285721</v>
      </c>
      <c r="H27" s="164">
        <v>0.2233333333333333</v>
      </c>
    </row>
    <row r="28" spans="1:9" ht="18" customHeight="1">
      <c r="A28" s="105" t="s">
        <v>238</v>
      </c>
      <c r="B28" s="164">
        <v>0.14285714285714288</v>
      </c>
      <c r="C28" s="164">
        <v>0.77666666666666662</v>
      </c>
      <c r="F28" s="105" t="s">
        <v>238</v>
      </c>
      <c r="G28" s="164">
        <v>0.14285714285714288</v>
      </c>
      <c r="H28" s="164">
        <v>0.77666666666666662</v>
      </c>
    </row>
    <row r="29" spans="1:9" ht="18" customHeight="1">
      <c r="A29" s="105" t="s">
        <v>243</v>
      </c>
      <c r="B29" s="164">
        <f>SUM(B27:B28)</f>
        <v>1</v>
      </c>
      <c r="C29" s="164">
        <f>SUM(C27:C28)</f>
        <v>0.99999999999999989</v>
      </c>
      <c r="F29" s="105" t="s">
        <v>243</v>
      </c>
      <c r="G29" s="164">
        <f>SUM(G27:G28)</f>
        <v>1</v>
      </c>
      <c r="H29" s="164">
        <f>SUM(H27:H28)</f>
        <v>0.99999999999999989</v>
      </c>
    </row>
    <row r="30" spans="1:9" ht="18" customHeight="1">
      <c r="B30" s="164"/>
      <c r="C30" s="164"/>
      <c r="G30" s="164"/>
      <c r="H30" s="164"/>
    </row>
    <row r="31" spans="1:9" ht="18" customHeight="1">
      <c r="A31" s="105" t="s">
        <v>240</v>
      </c>
      <c r="F31" s="105" t="s">
        <v>240</v>
      </c>
    </row>
    <row r="32" spans="1:9" ht="18" customHeight="1" thickBot="1">
      <c r="A32" s="163" t="s">
        <v>241</v>
      </c>
      <c r="B32" s="121" t="str">
        <f>B12</f>
        <v>High Demand</v>
      </c>
      <c r="C32" s="121" t="str">
        <f>C12</f>
        <v>Low Demand</v>
      </c>
      <c r="D32" s="163" t="s">
        <v>242</v>
      </c>
      <c r="F32" s="163" t="s">
        <v>241</v>
      </c>
      <c r="G32" s="121" t="str">
        <f>G12</f>
        <v>High Demand</v>
      </c>
      <c r="H32" s="121" t="str">
        <f>H12</f>
        <v>Low Demand</v>
      </c>
      <c r="I32" s="163" t="s">
        <v>242</v>
      </c>
    </row>
    <row r="33" spans="1:9" ht="18" customHeight="1">
      <c r="A33" s="105" t="s">
        <v>237</v>
      </c>
      <c r="B33" s="151"/>
      <c r="C33" s="151"/>
      <c r="D33" s="151"/>
      <c r="F33" s="105" t="s">
        <v>237</v>
      </c>
      <c r="G33" s="151">
        <f>G23*G27</f>
        <v>0.6</v>
      </c>
      <c r="H33" s="151">
        <f>H23*H27</f>
        <v>6.7000000000000004E-2</v>
      </c>
      <c r="I33" s="151">
        <f>SUM(G33:H33)</f>
        <v>0.66700000000000004</v>
      </c>
    </row>
    <row r="34" spans="1:9" ht="18" customHeight="1">
      <c r="A34" s="105" t="s">
        <v>238</v>
      </c>
      <c r="B34" s="151"/>
      <c r="C34" s="151"/>
      <c r="D34" s="151"/>
      <c r="F34" s="105" t="s">
        <v>238</v>
      </c>
      <c r="G34" s="151">
        <f>G23*G28</f>
        <v>0.1</v>
      </c>
      <c r="H34" s="151">
        <f>H23*H28</f>
        <v>0.23300000000000001</v>
      </c>
      <c r="I34" s="151">
        <f>SUM(G34:H34)</f>
        <v>0.33300000000000002</v>
      </c>
    </row>
    <row r="35" spans="1:9" ht="18" customHeight="1">
      <c r="A35" s="105" t="s">
        <v>243</v>
      </c>
      <c r="B35" s="151"/>
      <c r="C35" s="151"/>
      <c r="D35" s="151"/>
      <c r="F35" s="105" t="s">
        <v>243</v>
      </c>
      <c r="G35" s="151">
        <f>SUM(G33:G34)</f>
        <v>0.7</v>
      </c>
      <c r="H35" s="151">
        <f>SUM(H33:H34)</f>
        <v>0.30000000000000004</v>
      </c>
      <c r="I35" s="151">
        <f>SUM(G35:H35)</f>
        <v>1</v>
      </c>
    </row>
    <row r="37" spans="1:9" ht="18" customHeight="1">
      <c r="A37" s="105" t="s">
        <v>244</v>
      </c>
      <c r="F37" s="105" t="s">
        <v>244</v>
      </c>
    </row>
    <row r="38" spans="1:9" ht="18" customHeight="1" thickBot="1">
      <c r="A38" s="163" t="s">
        <v>245</v>
      </c>
      <c r="B38" s="121" t="str">
        <f>B7</f>
        <v>High Demand</v>
      </c>
      <c r="C38" s="121" t="str">
        <f>C7</f>
        <v>Low Demand</v>
      </c>
      <c r="D38" s="163" t="s">
        <v>242</v>
      </c>
      <c r="F38" s="163" t="s">
        <v>245</v>
      </c>
      <c r="G38" s="121" t="str">
        <f>G7</f>
        <v>High Demand</v>
      </c>
      <c r="H38" s="121" t="str">
        <f>H7</f>
        <v>Low Demand</v>
      </c>
      <c r="I38" s="163" t="s">
        <v>242</v>
      </c>
    </row>
    <row r="39" spans="1:9" ht="18" customHeight="1">
      <c r="A39" s="105" t="s">
        <v>237</v>
      </c>
      <c r="B39" s="164"/>
      <c r="C39" s="164"/>
      <c r="D39" s="151"/>
      <c r="F39" s="105" t="s">
        <v>237</v>
      </c>
      <c r="G39" s="164">
        <f>G33/I33</f>
        <v>0.89955022488755609</v>
      </c>
      <c r="H39" s="164">
        <f>H33/I33</f>
        <v>0.10044977511244378</v>
      </c>
      <c r="I39" s="151">
        <f>SUM(G39:H39)</f>
        <v>0.99999999999999989</v>
      </c>
    </row>
    <row r="40" spans="1:9" ht="18" customHeight="1">
      <c r="A40" s="105" t="s">
        <v>238</v>
      </c>
      <c r="B40" s="164"/>
      <c r="C40" s="164"/>
      <c r="D40" s="151"/>
      <c r="F40" s="105" t="s">
        <v>238</v>
      </c>
      <c r="G40" s="164">
        <f>G34/I34</f>
        <v>0.3003003003003003</v>
      </c>
      <c r="H40" s="164">
        <f>H34/I34</f>
        <v>0.6996996996996997</v>
      </c>
      <c r="I40" s="151">
        <f>SUM(G40:H40)</f>
        <v>1</v>
      </c>
    </row>
  </sheetData>
  <mergeCells count="4">
    <mergeCell ref="A6:C6"/>
    <mergeCell ref="A11:C11"/>
    <mergeCell ref="F6:H6"/>
    <mergeCell ref="F11:H11"/>
  </mergeCells>
  <printOptions headings="1" gridLines="1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P1007"/>
  <sheetViews>
    <sheetView topLeftCell="L1" workbookViewId="0">
      <selection activeCell="O16" sqref="O16"/>
    </sheetView>
  </sheetViews>
  <sheetFormatPr defaultRowHeight="14.25" customHeight="1"/>
  <cols>
    <col min="1" max="1" width="9.140625" style="139"/>
    <col min="2" max="2" width="2.28515625" style="139" customWidth="1"/>
    <col min="3" max="3" width="3.7109375" style="139" customWidth="1"/>
    <col min="4" max="4" width="12.140625" style="139" customWidth="1"/>
    <col min="5" max="5" width="10.5703125" style="139" customWidth="1"/>
    <col min="6" max="6" width="2.28515625" style="139" customWidth="1"/>
    <col min="7" max="7" width="4.85546875" style="139" customWidth="1"/>
    <col min="8" max="9" width="9.140625" style="139"/>
    <col min="10" max="10" width="2.28515625" style="139" customWidth="1"/>
    <col min="11" max="11" width="6.28515625" style="139" customWidth="1"/>
    <col min="12" max="12" width="1.7109375" style="139" customWidth="1"/>
    <col min="13" max="13" width="20.140625" style="139" customWidth="1"/>
    <col min="14" max="14" width="17.42578125" style="139" customWidth="1"/>
    <col min="15" max="15" width="20.28515625" style="139" customWidth="1"/>
    <col min="16" max="16" width="16.85546875" style="139" customWidth="1"/>
    <col min="17" max="16384" width="9.140625" style="139"/>
  </cols>
  <sheetData>
    <row r="1" spans="1:16" ht="14.25" customHeight="1" thickBot="1">
      <c r="A1" s="139" t="s">
        <v>123</v>
      </c>
      <c r="N1" s="52" t="s">
        <v>128</v>
      </c>
      <c r="O1" s="52" t="s">
        <v>233</v>
      </c>
    </row>
    <row r="2" spans="1:16" ht="14.25" customHeight="1">
      <c r="N2" s="141" t="s">
        <v>129</v>
      </c>
      <c r="O2" s="149">
        <v>-25</v>
      </c>
    </row>
    <row r="3" spans="1:16" ht="14.25" customHeight="1">
      <c r="H3" s="139">
        <v>0.7</v>
      </c>
      <c r="N3" s="141" t="s">
        <v>130</v>
      </c>
      <c r="O3" s="149">
        <v>-15</v>
      </c>
    </row>
    <row r="4" spans="1:16" ht="14.25" customHeight="1">
      <c r="H4" s="139" t="s">
        <v>126</v>
      </c>
    </row>
    <row r="5" spans="1:16" ht="14.25" customHeight="1">
      <c r="K5" s="139">
        <f>SUM(H6,D8)</f>
        <v>150</v>
      </c>
      <c r="M5" s="189" t="s">
        <v>235</v>
      </c>
      <c r="N5" s="189"/>
      <c r="O5" s="189"/>
    </row>
    <row r="6" spans="1:16" ht="14.25" customHeight="1" thickBot="1">
      <c r="D6" s="139" t="s">
        <v>124</v>
      </c>
      <c r="H6" s="139">
        <v>175</v>
      </c>
      <c r="I6" s="139">
        <f>K5</f>
        <v>150</v>
      </c>
      <c r="M6" s="52" t="s">
        <v>128</v>
      </c>
      <c r="N6" s="52" t="s">
        <v>126</v>
      </c>
      <c r="O6" s="52" t="s">
        <v>127</v>
      </c>
    </row>
    <row r="7" spans="1:16" ht="14.25" customHeight="1">
      <c r="M7" s="150" t="s">
        <v>129</v>
      </c>
      <c r="N7" s="141">
        <v>175</v>
      </c>
      <c r="O7" s="141">
        <v>95</v>
      </c>
    </row>
    <row r="8" spans="1:16" ht="14.25" customHeight="1">
      <c r="D8" s="139">
        <v>-25</v>
      </c>
      <c r="E8" s="139">
        <f>IF(ABS(1-SUM(H3,H8))&lt;=0.00001,SUM(H3*I6,H8*I11),NA())</f>
        <v>126</v>
      </c>
      <c r="H8" s="139">
        <f>1-H3</f>
        <v>0.30000000000000004</v>
      </c>
      <c r="M8" s="150" t="s">
        <v>130</v>
      </c>
      <c r="N8" s="141">
        <v>125</v>
      </c>
      <c r="O8" s="141">
        <v>105</v>
      </c>
    </row>
    <row r="9" spans="1:16" ht="14.25" customHeight="1">
      <c r="H9" s="139" t="s">
        <v>127</v>
      </c>
    </row>
    <row r="10" spans="1:16" ht="14.25" customHeight="1">
      <c r="K10" s="139">
        <f>SUM(H11,D8)</f>
        <v>70</v>
      </c>
      <c r="M10" s="188" t="s">
        <v>234</v>
      </c>
      <c r="N10" s="188"/>
      <c r="O10" s="188"/>
      <c r="P10" s="141" t="s">
        <v>137</v>
      </c>
    </row>
    <row r="11" spans="1:16" ht="14.25" customHeight="1" thickBot="1">
      <c r="A11" s="146"/>
      <c r="H11" s="139">
        <v>95</v>
      </c>
      <c r="I11" s="139">
        <f>K10</f>
        <v>70</v>
      </c>
      <c r="M11" s="52" t="s">
        <v>128</v>
      </c>
      <c r="N11" s="52" t="str">
        <f>N6</f>
        <v>High Demand</v>
      </c>
      <c r="O11" s="52" t="str">
        <f>O6</f>
        <v>Low Demand</v>
      </c>
      <c r="P11" s="52" t="s">
        <v>46</v>
      </c>
    </row>
    <row r="12" spans="1:16" ht="14.25" customHeight="1">
      <c r="B12" s="139">
        <f>IF(A13=E8,1,IF(A13=E18,2))</f>
        <v>1</v>
      </c>
      <c r="M12" s="150" t="s">
        <v>129</v>
      </c>
      <c r="N12" s="141">
        <f>N7+$O$2</f>
        <v>150</v>
      </c>
      <c r="O12" s="141">
        <f>O7+$O$2</f>
        <v>70</v>
      </c>
      <c r="P12" s="141">
        <f>SUMPRODUCT($N$16:$O$16,N12:O12)</f>
        <v>126</v>
      </c>
    </row>
    <row r="13" spans="1:16" ht="14.25" customHeight="1">
      <c r="A13" s="139">
        <f>MAX(E8,E18)</f>
        <v>126</v>
      </c>
      <c r="H13" s="139">
        <v>0.7</v>
      </c>
      <c r="M13" s="150" t="s">
        <v>130</v>
      </c>
      <c r="N13" s="141">
        <f>N8+$O$3</f>
        <v>110</v>
      </c>
      <c r="O13" s="141">
        <f>O8+$O$3</f>
        <v>90</v>
      </c>
      <c r="P13" s="141">
        <f>SUMPRODUCT($N$16:$O$16,N13:O13)</f>
        <v>104</v>
      </c>
    </row>
    <row r="14" spans="1:16" ht="14.25" customHeight="1">
      <c r="H14" s="139" t="s">
        <v>126</v>
      </c>
      <c r="M14" s="141"/>
      <c r="N14" s="141"/>
      <c r="O14" s="141"/>
    </row>
    <row r="15" spans="1:16" ht="14.25" customHeight="1" thickBot="1">
      <c r="K15" s="139">
        <f>SUM(H16,D18)</f>
        <v>110</v>
      </c>
      <c r="M15" s="142"/>
      <c r="N15" s="52" t="str">
        <f>N6</f>
        <v>High Demand</v>
      </c>
      <c r="O15" s="52" t="str">
        <f>O6</f>
        <v>Low Demand</v>
      </c>
    </row>
    <row r="16" spans="1:16" ht="14.25" customHeight="1">
      <c r="D16" s="139" t="s">
        <v>125</v>
      </c>
      <c r="H16" s="139">
        <v>125</v>
      </c>
      <c r="I16" s="139">
        <f>K15</f>
        <v>110</v>
      </c>
      <c r="M16" s="150" t="s">
        <v>45</v>
      </c>
      <c r="N16" s="141">
        <v>0.7</v>
      </c>
      <c r="O16" s="141">
        <f>1-N16</f>
        <v>0.30000000000000004</v>
      </c>
    </row>
    <row r="17" spans="4:16" ht="14.25" customHeight="1">
      <c r="P17" s="141" t="s">
        <v>178</v>
      </c>
    </row>
    <row r="18" spans="4:16" ht="14.25" customHeight="1">
      <c r="D18" s="139">
        <v>-15</v>
      </c>
      <c r="E18" s="139">
        <f>IF(ABS(1-SUM(H13,H18))&lt;=0.00001,SUM(H13*I16,H18*I21),NA())</f>
        <v>104</v>
      </c>
      <c r="H18" s="139">
        <f>1-H13</f>
        <v>0.30000000000000004</v>
      </c>
      <c r="M18" s="139" t="s">
        <v>178</v>
      </c>
      <c r="N18" s="141">
        <f>N16*MAX(N12:N13)</f>
        <v>105</v>
      </c>
      <c r="O18" s="141">
        <f>O16*MAX(O12:O13)</f>
        <v>27.000000000000004</v>
      </c>
      <c r="P18" s="141">
        <f>N18+O18</f>
        <v>132</v>
      </c>
    </row>
    <row r="19" spans="4:16" ht="14.25" customHeight="1" thickBot="1">
      <c r="H19" s="139" t="s">
        <v>127</v>
      </c>
      <c r="M19" s="142" t="s">
        <v>137</v>
      </c>
      <c r="N19" s="52"/>
      <c r="O19" s="52"/>
      <c r="P19" s="52">
        <f>MAX(P12:P13)</f>
        <v>126</v>
      </c>
    </row>
    <row r="20" spans="4:16" ht="14.25" customHeight="1">
      <c r="K20" s="139">
        <f>SUM(H21,D18)</f>
        <v>90</v>
      </c>
      <c r="M20" s="139" t="s">
        <v>246</v>
      </c>
      <c r="P20" s="141">
        <f>P18-P19</f>
        <v>6</v>
      </c>
    </row>
    <row r="21" spans="4:16" ht="14.25" customHeight="1" thickBot="1">
      <c r="H21" s="139">
        <v>105</v>
      </c>
      <c r="I21" s="139">
        <f>K20</f>
        <v>90</v>
      </c>
      <c r="M21" s="142"/>
      <c r="N21" s="52" t="str">
        <f>N6</f>
        <v>High Demand</v>
      </c>
      <c r="O21" s="52" t="str">
        <f>O6</f>
        <v>Low Demand</v>
      </c>
    </row>
    <row r="22" spans="4:16" ht="14.25" customHeight="1">
      <c r="M22" s="139" t="s">
        <v>182</v>
      </c>
      <c r="N22" s="141">
        <f>N16</f>
        <v>0.7</v>
      </c>
      <c r="O22" s="141">
        <f>O16</f>
        <v>0.30000000000000004</v>
      </c>
    </row>
    <row r="24" spans="4:16" ht="14.25" customHeight="1">
      <c r="D24" s="147"/>
      <c r="E24" s="147"/>
      <c r="F24" s="148"/>
      <c r="G24" s="148"/>
      <c r="H24" s="147"/>
      <c r="I24" s="147"/>
      <c r="M24" s="139" t="s">
        <v>236</v>
      </c>
    </row>
    <row r="25" spans="4:16" ht="14.25" customHeight="1" thickBot="1">
      <c r="D25" s="147"/>
      <c r="E25" s="147"/>
      <c r="F25" s="147"/>
      <c r="G25" s="147"/>
      <c r="H25" s="147"/>
      <c r="I25" s="147"/>
      <c r="M25" s="142" t="s">
        <v>239</v>
      </c>
      <c r="N25" s="52" t="str">
        <f>N6</f>
        <v>High Demand</v>
      </c>
      <c r="O25" s="52" t="str">
        <f>O6</f>
        <v>Low Demand</v>
      </c>
    </row>
    <row r="26" spans="4:16" ht="14.25" customHeight="1">
      <c r="D26" s="147"/>
      <c r="E26" s="147"/>
      <c r="F26" s="147"/>
      <c r="G26" s="147"/>
      <c r="H26" s="147"/>
      <c r="I26" s="147"/>
      <c r="M26" s="139" t="s">
        <v>237</v>
      </c>
      <c r="N26" s="143">
        <v>0.85714285714285721</v>
      </c>
      <c r="O26" s="143">
        <v>0.2233333333333333</v>
      </c>
    </row>
    <row r="27" spans="4:16" ht="14.25" customHeight="1">
      <c r="D27" s="147"/>
      <c r="E27" s="147"/>
      <c r="F27" s="147"/>
      <c r="G27" s="147"/>
      <c r="H27" s="147"/>
      <c r="I27" s="147"/>
      <c r="M27" s="139" t="s">
        <v>238</v>
      </c>
      <c r="N27" s="143">
        <v>0.14285714285714288</v>
      </c>
      <c r="O27" s="143">
        <v>0.77666666666666662</v>
      </c>
    </row>
    <row r="28" spans="4:16" ht="14.25" customHeight="1">
      <c r="D28" s="140"/>
      <c r="E28" s="140"/>
      <c r="F28" s="140"/>
      <c r="G28" s="140"/>
      <c r="H28" s="147"/>
      <c r="I28" s="147"/>
      <c r="M28" s="139" t="s">
        <v>243</v>
      </c>
      <c r="N28" s="143">
        <f>SUM(N26:N27)</f>
        <v>1</v>
      </c>
      <c r="O28" s="143">
        <f>SUM(O26:O27)</f>
        <v>0.99999999999999989</v>
      </c>
    </row>
    <row r="29" spans="4:16" ht="14.25" customHeight="1">
      <c r="N29" s="143"/>
      <c r="O29" s="143"/>
    </row>
    <row r="30" spans="4:16" ht="14.25" customHeight="1">
      <c r="M30" s="139" t="s">
        <v>240</v>
      </c>
    </row>
    <row r="31" spans="4:16" ht="14.25" customHeight="1" thickBot="1">
      <c r="M31" s="142" t="s">
        <v>241</v>
      </c>
      <c r="N31" s="52" t="str">
        <f>N11</f>
        <v>High Demand</v>
      </c>
      <c r="O31" s="52" t="str">
        <f>O11</f>
        <v>Low Demand</v>
      </c>
      <c r="P31" s="142" t="s">
        <v>242</v>
      </c>
    </row>
    <row r="32" spans="4:16" ht="14.25" customHeight="1">
      <c r="M32" s="139" t="s">
        <v>237</v>
      </c>
      <c r="N32" s="143">
        <f>N22*N26</f>
        <v>0.6</v>
      </c>
      <c r="O32" s="141">
        <f>O22*O26</f>
        <v>6.7000000000000004E-2</v>
      </c>
      <c r="P32" s="141">
        <f>SUM(N32:O32)</f>
        <v>0.66700000000000004</v>
      </c>
    </row>
    <row r="33" spans="13:16" ht="14.25" customHeight="1">
      <c r="M33" s="139" t="s">
        <v>238</v>
      </c>
      <c r="N33" s="143">
        <f>N22*N27</f>
        <v>0.1</v>
      </c>
      <c r="O33" s="141">
        <f>O22*O27</f>
        <v>0.23300000000000001</v>
      </c>
      <c r="P33" s="141">
        <f>SUM(N33:O33)</f>
        <v>0.33300000000000002</v>
      </c>
    </row>
    <row r="34" spans="13:16" ht="14.25" customHeight="1">
      <c r="M34" s="139" t="s">
        <v>243</v>
      </c>
      <c r="N34" s="143">
        <f>SUM(N32:N33)</f>
        <v>0.7</v>
      </c>
      <c r="O34" s="143">
        <f>SUM(O32:O33)</f>
        <v>0.30000000000000004</v>
      </c>
      <c r="P34" s="143">
        <f>SUM(N34:O34)</f>
        <v>1</v>
      </c>
    </row>
    <row r="36" spans="13:16" ht="14.25" customHeight="1">
      <c r="M36" s="139" t="s">
        <v>244</v>
      </c>
    </row>
    <row r="37" spans="13:16" ht="14.25" customHeight="1" thickBot="1">
      <c r="M37" s="142" t="s">
        <v>245</v>
      </c>
      <c r="N37" s="52" t="str">
        <f>N6</f>
        <v>High Demand</v>
      </c>
      <c r="O37" s="52" t="str">
        <f>O6</f>
        <v>Low Demand</v>
      </c>
      <c r="P37" s="142" t="s">
        <v>242</v>
      </c>
    </row>
    <row r="38" spans="13:16" ht="14.25" customHeight="1">
      <c r="M38" s="139" t="s">
        <v>237</v>
      </c>
      <c r="N38" s="143">
        <f>N32/P32</f>
        <v>0.89955022488755609</v>
      </c>
      <c r="O38" s="143">
        <f>O32/P32</f>
        <v>0.10044977511244378</v>
      </c>
      <c r="P38" s="141">
        <f>SUM(N38:O38)</f>
        <v>0.99999999999999989</v>
      </c>
    </row>
    <row r="39" spans="13:16" ht="14.25" customHeight="1">
      <c r="M39" s="139" t="s">
        <v>238</v>
      </c>
      <c r="N39" s="143">
        <f>N33/P33</f>
        <v>0.3003003003003003</v>
      </c>
      <c r="O39" s="143">
        <f>O33/P33</f>
        <v>0.6996996996996997</v>
      </c>
      <c r="P39" s="141">
        <f>SUM(N39:O39)</f>
        <v>1</v>
      </c>
    </row>
    <row r="1000" spans="183:198" ht="14.25" customHeight="1">
      <c r="GB1000" s="139" t="s">
        <v>61</v>
      </c>
      <c r="GC1000" s="139" t="s">
        <v>62</v>
      </c>
      <c r="GD1000" s="139" t="s">
        <v>63</v>
      </c>
      <c r="GE1000" s="139" t="s">
        <v>64</v>
      </c>
      <c r="GF1000" s="139" t="s">
        <v>65</v>
      </c>
      <c r="GG1000" s="139" t="s">
        <v>66</v>
      </c>
      <c r="GH1000" s="139" t="s">
        <v>67</v>
      </c>
      <c r="GI1000" s="139" t="s">
        <v>68</v>
      </c>
      <c r="GJ1000" s="139" t="s">
        <v>69</v>
      </c>
      <c r="GK1000" s="139" t="s">
        <v>70</v>
      </c>
      <c r="GL1000" s="139" t="s">
        <v>71</v>
      </c>
      <c r="GM1000" s="139" t="s">
        <v>72</v>
      </c>
      <c r="GN1000" s="139" t="s">
        <v>73</v>
      </c>
      <c r="GO1000" s="139" t="s">
        <v>74</v>
      </c>
      <c r="GP1000" s="139" t="s">
        <v>75</v>
      </c>
    </row>
    <row r="1001" spans="183:198" ht="14.25" customHeight="1">
      <c r="GA1001" s="139">
        <v>0</v>
      </c>
      <c r="GB1001" s="139">
        <v>0</v>
      </c>
      <c r="GC1001" s="139" t="s">
        <v>76</v>
      </c>
      <c r="GD1001" s="139">
        <v>0</v>
      </c>
      <c r="GE1001" s="139">
        <v>0</v>
      </c>
      <c r="GF1001" s="139">
        <v>0</v>
      </c>
      <c r="GG1001" s="139" t="s">
        <v>77</v>
      </c>
      <c r="GH1001" s="139">
        <v>2</v>
      </c>
      <c r="GI1001" s="139">
        <v>1</v>
      </c>
      <c r="GJ1001" s="139">
        <v>2</v>
      </c>
      <c r="GK1001" s="139">
        <v>0</v>
      </c>
      <c r="GL1001" s="139">
        <v>0</v>
      </c>
      <c r="GM1001" s="139">
        <v>0</v>
      </c>
      <c r="GN1001" s="139">
        <v>9</v>
      </c>
      <c r="GO1001" s="139">
        <v>1</v>
      </c>
      <c r="GP1001" s="139" t="b">
        <v>1</v>
      </c>
    </row>
    <row r="1002" spans="183:198" ht="14.25" customHeight="1">
      <c r="GA1002" s="139">
        <v>2</v>
      </c>
      <c r="GB1002" s="139">
        <v>1</v>
      </c>
      <c r="GE1002" s="139">
        <v>0</v>
      </c>
      <c r="GF1002" s="139">
        <v>0</v>
      </c>
      <c r="GG1002" s="139" t="s">
        <v>83</v>
      </c>
      <c r="GH1002" s="139">
        <v>2</v>
      </c>
      <c r="GI1002" s="139">
        <v>3</v>
      </c>
      <c r="GJ1002" s="139">
        <v>4</v>
      </c>
      <c r="GK1002" s="139">
        <v>0</v>
      </c>
      <c r="GL1002" s="139">
        <v>0</v>
      </c>
      <c r="GM1002" s="139">
        <v>0</v>
      </c>
      <c r="GN1002" s="139">
        <v>4</v>
      </c>
      <c r="GO1002" s="139">
        <v>5</v>
      </c>
      <c r="GP1002" s="139" t="b">
        <v>1</v>
      </c>
    </row>
    <row r="1003" spans="183:198" ht="14.25" customHeight="1">
      <c r="GA1003" s="139">
        <v>0</v>
      </c>
      <c r="GB1003" s="139">
        <v>2</v>
      </c>
      <c r="GE1003" s="139">
        <v>0</v>
      </c>
      <c r="GF1003" s="139">
        <v>0</v>
      </c>
      <c r="GG1003" s="139" t="s">
        <v>83</v>
      </c>
      <c r="GH1003" s="139">
        <v>2</v>
      </c>
      <c r="GI1003" s="139">
        <v>5</v>
      </c>
      <c r="GJ1003" s="139">
        <v>6</v>
      </c>
      <c r="GK1003" s="139">
        <v>0</v>
      </c>
      <c r="GL1003" s="139">
        <v>0</v>
      </c>
      <c r="GM1003" s="139">
        <v>0</v>
      </c>
      <c r="GN1003" s="139">
        <v>14</v>
      </c>
      <c r="GO1003" s="139">
        <v>5</v>
      </c>
      <c r="GP1003" s="139" t="b">
        <v>1</v>
      </c>
    </row>
    <row r="1004" spans="183:198" ht="14.25" customHeight="1">
      <c r="GA1004" s="139">
        <v>5</v>
      </c>
      <c r="GB1004" s="139">
        <v>3</v>
      </c>
      <c r="GF1004" s="139">
        <v>1</v>
      </c>
      <c r="GG1004" s="139" t="s">
        <v>78</v>
      </c>
      <c r="GH1004" s="139">
        <v>0</v>
      </c>
      <c r="GI1004" s="139">
        <v>0</v>
      </c>
      <c r="GJ1004" s="139">
        <v>0</v>
      </c>
      <c r="GK1004" s="139">
        <v>0</v>
      </c>
      <c r="GL1004" s="139">
        <v>0</v>
      </c>
      <c r="GM1004" s="139">
        <v>0</v>
      </c>
      <c r="GN1004" s="139">
        <v>2</v>
      </c>
      <c r="GO1004" s="139">
        <v>9</v>
      </c>
      <c r="GP1004" s="139" t="b">
        <v>1</v>
      </c>
    </row>
    <row r="1005" spans="183:198" ht="14.25" customHeight="1">
      <c r="GA1005" s="139">
        <v>6</v>
      </c>
      <c r="GB1005" s="139">
        <v>4</v>
      </c>
      <c r="GF1005" s="139">
        <v>1</v>
      </c>
      <c r="GG1005" s="139" t="s">
        <v>78</v>
      </c>
      <c r="GH1005" s="139">
        <v>0</v>
      </c>
      <c r="GI1005" s="139">
        <v>0</v>
      </c>
      <c r="GJ1005" s="139">
        <v>0</v>
      </c>
      <c r="GK1005" s="139">
        <v>0</v>
      </c>
      <c r="GL1005" s="139">
        <v>0</v>
      </c>
      <c r="GM1005" s="139">
        <v>0</v>
      </c>
      <c r="GN1005" s="139">
        <v>7</v>
      </c>
      <c r="GO1005" s="139">
        <v>9</v>
      </c>
      <c r="GP1005" s="139" t="b">
        <v>1</v>
      </c>
    </row>
    <row r="1006" spans="183:198" ht="14.25" customHeight="1">
      <c r="GB1006" s="139">
        <v>5</v>
      </c>
      <c r="GF1006" s="139">
        <v>2</v>
      </c>
      <c r="GG1006" s="139" t="s">
        <v>78</v>
      </c>
      <c r="GH1006" s="139">
        <v>0</v>
      </c>
      <c r="GI1006" s="139">
        <v>0</v>
      </c>
      <c r="GJ1006" s="139">
        <v>0</v>
      </c>
      <c r="GK1006" s="139">
        <v>0</v>
      </c>
      <c r="GL1006" s="139">
        <v>0</v>
      </c>
      <c r="GM1006" s="139">
        <v>0</v>
      </c>
      <c r="GN1006" s="139">
        <v>12</v>
      </c>
      <c r="GO1006" s="139">
        <v>9</v>
      </c>
      <c r="GP1006" s="139" t="b">
        <v>1</v>
      </c>
    </row>
    <row r="1007" spans="183:198" ht="14.25" customHeight="1">
      <c r="GB1007" s="139">
        <v>6</v>
      </c>
      <c r="GF1007" s="139">
        <v>2</v>
      </c>
      <c r="GG1007" s="139" t="s">
        <v>78</v>
      </c>
      <c r="GH1007" s="139">
        <v>0</v>
      </c>
      <c r="GI1007" s="139">
        <v>0</v>
      </c>
      <c r="GJ1007" s="139">
        <v>0</v>
      </c>
      <c r="GK1007" s="139">
        <v>0</v>
      </c>
      <c r="GL1007" s="139">
        <v>0</v>
      </c>
      <c r="GM1007" s="139">
        <v>0</v>
      </c>
      <c r="GN1007" s="139">
        <v>17</v>
      </c>
      <c r="GO1007" s="139">
        <v>9</v>
      </c>
      <c r="GP1007" s="139" t="b">
        <v>1</v>
      </c>
    </row>
  </sheetData>
  <sheetProtection scenarios="1" selectLockedCells="1" selectUnlockedCells="1"/>
  <mergeCells count="2">
    <mergeCell ref="M10:O10"/>
    <mergeCell ref="M5:O5"/>
  </mergeCells>
  <printOptions headings="1" gridLines="1"/>
  <pageMargins left="0.7" right="0.45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A985"/>
  <sheetViews>
    <sheetView tabSelected="1" topLeftCell="A11" workbookViewId="0">
      <selection activeCell="A20" sqref="A20"/>
    </sheetView>
  </sheetViews>
  <sheetFormatPr defaultRowHeight="14.25" customHeight="1"/>
  <cols>
    <col min="1" max="1" width="20.140625" style="139" customWidth="1"/>
    <col min="2" max="2" width="17.42578125" style="139" customWidth="1"/>
    <col min="3" max="3" width="20.28515625" style="139" customWidth="1"/>
    <col min="4" max="4" width="16.85546875" style="139" customWidth="1"/>
    <col min="5" max="16384" width="9.140625" style="139"/>
  </cols>
  <sheetData>
    <row r="1" spans="1:8" ht="14.25" customHeight="1">
      <c r="A1" s="139" t="s">
        <v>123</v>
      </c>
    </row>
    <row r="2" spans="1:8" ht="15.75" thickBot="1">
      <c r="B2" s="52" t="s">
        <v>128</v>
      </c>
      <c r="C2" s="52" t="s">
        <v>233</v>
      </c>
    </row>
    <row r="3" spans="1:8" ht="15">
      <c r="B3" s="141" t="s">
        <v>129</v>
      </c>
      <c r="C3" s="149">
        <v>-25</v>
      </c>
      <c r="F3" s="165">
        <v>1</v>
      </c>
      <c r="G3" t="s">
        <v>175</v>
      </c>
      <c r="H3"/>
    </row>
    <row r="4" spans="1:8" ht="15">
      <c r="B4" s="141" t="s">
        <v>130</v>
      </c>
      <c r="C4" s="149">
        <v>-15</v>
      </c>
      <c r="F4" s="165">
        <v>2</v>
      </c>
      <c r="G4" t="s">
        <v>167</v>
      </c>
      <c r="H4"/>
    </row>
    <row r="5" spans="1:8" ht="15">
      <c r="F5" s="165">
        <v>3</v>
      </c>
      <c r="G5" t="s">
        <v>217</v>
      </c>
      <c r="H5"/>
    </row>
    <row r="6" spans="1:8" ht="15">
      <c r="A6" s="189" t="s">
        <v>235</v>
      </c>
      <c r="B6" s="189"/>
      <c r="C6" s="189"/>
      <c r="F6" s="165">
        <v>4</v>
      </c>
      <c r="G6" s="50" t="s">
        <v>168</v>
      </c>
      <c r="H6"/>
    </row>
    <row r="7" spans="1:8" ht="15.75" thickBot="1">
      <c r="A7" s="52" t="s">
        <v>128</v>
      </c>
      <c r="B7" s="52" t="s">
        <v>126</v>
      </c>
      <c r="C7" s="52" t="s">
        <v>127</v>
      </c>
      <c r="F7" s="165">
        <v>5</v>
      </c>
      <c r="G7" t="s">
        <v>102</v>
      </c>
      <c r="H7"/>
    </row>
    <row r="8" spans="1:8" ht="15">
      <c r="A8" s="150" t="s">
        <v>129</v>
      </c>
      <c r="B8" s="141">
        <v>175</v>
      </c>
      <c r="C8" s="141">
        <v>95</v>
      </c>
      <c r="F8" s="165">
        <v>6</v>
      </c>
      <c r="G8" t="s">
        <v>173</v>
      </c>
      <c r="H8"/>
    </row>
    <row r="9" spans="1:8" ht="15">
      <c r="A9" s="150" t="s">
        <v>130</v>
      </c>
      <c r="B9" s="141">
        <v>125</v>
      </c>
      <c r="C9" s="141">
        <v>105</v>
      </c>
      <c r="F9" s="165">
        <v>7</v>
      </c>
      <c r="G9" t="s">
        <v>218</v>
      </c>
      <c r="H9"/>
    </row>
    <row r="10" spans="1:8" ht="15"/>
    <row r="11" spans="1:8" ht="15">
      <c r="A11" s="188" t="s">
        <v>234</v>
      </c>
      <c r="B11" s="188"/>
      <c r="C11" s="188"/>
      <c r="D11" s="141" t="s">
        <v>137</v>
      </c>
    </row>
    <row r="12" spans="1:8" ht="15.75" thickBot="1">
      <c r="A12" s="52" t="s">
        <v>128</v>
      </c>
      <c r="B12" s="52" t="str">
        <f>B7</f>
        <v>High Demand</v>
      </c>
      <c r="C12" s="52" t="str">
        <f>C7</f>
        <v>Low Demand</v>
      </c>
      <c r="D12" s="52" t="s">
        <v>46</v>
      </c>
    </row>
    <row r="13" spans="1:8" ht="15">
      <c r="A13" s="50" t="s">
        <v>129</v>
      </c>
      <c r="B13" s="141">
        <f>B8+$C$3</f>
        <v>150</v>
      </c>
      <c r="C13" s="141">
        <f>C8+$C$3</f>
        <v>70</v>
      </c>
      <c r="D13" s="141">
        <f>SUMPRODUCT($B$17:$C$17,B13:C13)</f>
        <v>126</v>
      </c>
    </row>
    <row r="14" spans="1:8" ht="15">
      <c r="A14" s="150" t="s">
        <v>130</v>
      </c>
      <c r="B14" s="141">
        <f>B9+$C$4</f>
        <v>110</v>
      </c>
      <c r="C14" s="141">
        <f>C9+$C$4</f>
        <v>90</v>
      </c>
      <c r="D14" s="141">
        <f>SUMPRODUCT($B$17:$C$17,B14:C14)</f>
        <v>104</v>
      </c>
    </row>
    <row r="15" spans="1:8" ht="15">
      <c r="A15" s="141"/>
      <c r="B15" s="141"/>
      <c r="C15" s="141"/>
    </row>
    <row r="16" spans="1:8" ht="15.75" thickBot="1">
      <c r="A16" s="142"/>
      <c r="B16" s="52" t="str">
        <f>B7</f>
        <v>High Demand</v>
      </c>
      <c r="C16" s="52" t="str">
        <f>C7</f>
        <v>Low Demand</v>
      </c>
    </row>
    <row r="17" spans="1:3" ht="15">
      <c r="A17" s="150" t="s">
        <v>45</v>
      </c>
      <c r="B17" s="141">
        <v>0.7</v>
      </c>
      <c r="C17" s="141">
        <f>1-B17</f>
        <v>0.30000000000000004</v>
      </c>
    </row>
    <row r="19" spans="1:3" ht="14.25" customHeight="1">
      <c r="B19" t="s">
        <v>264</v>
      </c>
      <c r="C19" t="s">
        <v>265</v>
      </c>
    </row>
    <row r="20" spans="1:3" ht="14.25" customHeight="1">
      <c r="A20" t="s">
        <v>45</v>
      </c>
      <c r="B20" s="139">
        <f>D13</f>
        <v>126</v>
      </c>
      <c r="C20" s="139">
        <f>D14</f>
        <v>104</v>
      </c>
    </row>
    <row r="21" spans="1:3" ht="14.25" customHeight="1">
      <c r="A21" s="139">
        <v>0</v>
      </c>
      <c r="B21" s="139">
        <f t="dataTable" ref="B21:C31" dt2D="0" dtr="0" r1="B17"/>
        <v>70</v>
      </c>
      <c r="C21" s="139">
        <v>90</v>
      </c>
    </row>
    <row r="22" spans="1:3" ht="14.25" customHeight="1">
      <c r="A22" s="139">
        <v>0.1</v>
      </c>
      <c r="B22" s="139">
        <v>78</v>
      </c>
      <c r="C22" s="139">
        <v>92</v>
      </c>
    </row>
    <row r="23" spans="1:3" ht="14.25" customHeight="1">
      <c r="A23" s="139">
        <v>0.2</v>
      </c>
      <c r="B23" s="139">
        <v>86</v>
      </c>
      <c r="C23" s="139">
        <v>94</v>
      </c>
    </row>
    <row r="24" spans="1:3" ht="14.25" customHeight="1">
      <c r="A24" s="139">
        <v>0.3</v>
      </c>
      <c r="B24" s="139">
        <v>94</v>
      </c>
      <c r="C24" s="25">
        <v>96</v>
      </c>
    </row>
    <row r="25" spans="1:3" ht="14.25" customHeight="1">
      <c r="A25" s="139">
        <v>0.4</v>
      </c>
      <c r="B25" s="139">
        <v>102</v>
      </c>
      <c r="C25" s="139">
        <v>98</v>
      </c>
    </row>
    <row r="26" spans="1:3" ht="14.25" customHeight="1">
      <c r="A26" s="139">
        <v>0.5</v>
      </c>
      <c r="B26" s="139">
        <v>110</v>
      </c>
      <c r="C26" s="139">
        <v>100</v>
      </c>
    </row>
    <row r="27" spans="1:3" ht="14.25" customHeight="1">
      <c r="A27" s="139">
        <v>0.6</v>
      </c>
      <c r="B27" s="139">
        <v>118</v>
      </c>
      <c r="C27" s="139">
        <v>102</v>
      </c>
    </row>
    <row r="28" spans="1:3" ht="14.25" customHeight="1">
      <c r="A28" s="139">
        <v>0.7</v>
      </c>
      <c r="B28" s="25">
        <v>126</v>
      </c>
      <c r="C28" s="139">
        <v>104</v>
      </c>
    </row>
    <row r="29" spans="1:3" ht="14.25" customHeight="1">
      <c r="A29" s="139">
        <v>0.8</v>
      </c>
      <c r="B29" s="139">
        <v>134</v>
      </c>
      <c r="C29" s="139">
        <v>106</v>
      </c>
    </row>
    <row r="30" spans="1:3" ht="14.25" customHeight="1">
      <c r="A30" s="139">
        <v>0.9</v>
      </c>
      <c r="B30" s="139">
        <v>142</v>
      </c>
      <c r="C30" s="139">
        <v>108</v>
      </c>
    </row>
    <row r="31" spans="1:3" ht="14.25" customHeight="1">
      <c r="A31" s="139">
        <v>1</v>
      </c>
      <c r="B31" s="139">
        <v>150</v>
      </c>
      <c r="C31" s="139">
        <v>110</v>
      </c>
    </row>
    <row r="978" spans="168:183" ht="14.25" customHeight="1">
      <c r="FM978" s="139" t="s">
        <v>61</v>
      </c>
      <c r="FN978" s="139" t="s">
        <v>62</v>
      </c>
      <c r="FO978" s="139" t="s">
        <v>63</v>
      </c>
      <c r="FP978" s="139" t="s">
        <v>64</v>
      </c>
      <c r="FQ978" s="139" t="s">
        <v>65</v>
      </c>
      <c r="FR978" s="139" t="s">
        <v>66</v>
      </c>
      <c r="FS978" s="139" t="s">
        <v>67</v>
      </c>
      <c r="FT978" s="139" t="s">
        <v>68</v>
      </c>
      <c r="FU978" s="139" t="s">
        <v>69</v>
      </c>
      <c r="FV978" s="139" t="s">
        <v>70</v>
      </c>
      <c r="FW978" s="139" t="s">
        <v>71</v>
      </c>
      <c r="FX978" s="139" t="s">
        <v>72</v>
      </c>
      <c r="FY978" s="139" t="s">
        <v>73</v>
      </c>
      <c r="FZ978" s="139" t="s">
        <v>74</v>
      </c>
      <c r="GA978" s="139" t="s">
        <v>75</v>
      </c>
    </row>
    <row r="979" spans="168:183" ht="14.25" customHeight="1">
      <c r="FL979" s="139">
        <v>0</v>
      </c>
      <c r="FM979" s="139">
        <v>0</v>
      </c>
      <c r="FN979" s="139" t="s">
        <v>76</v>
      </c>
      <c r="FO979" s="139">
        <v>0</v>
      </c>
      <c r="FP979" s="139">
        <v>0</v>
      </c>
      <c r="FQ979" s="139">
        <v>0</v>
      </c>
      <c r="FR979" s="139" t="s">
        <v>77</v>
      </c>
      <c r="FS979" s="139">
        <v>2</v>
      </c>
      <c r="FT979" s="139">
        <v>1</v>
      </c>
      <c r="FU979" s="139">
        <v>2</v>
      </c>
      <c r="FV979" s="139">
        <v>0</v>
      </c>
      <c r="FW979" s="139">
        <v>0</v>
      </c>
      <c r="FX979" s="139">
        <v>0</v>
      </c>
      <c r="FY979" s="139">
        <v>9</v>
      </c>
      <c r="FZ979" s="139">
        <v>1</v>
      </c>
      <c r="GA979" s="139" t="b">
        <v>1</v>
      </c>
    </row>
    <row r="980" spans="168:183" ht="14.25" customHeight="1">
      <c r="FL980" s="139">
        <v>2</v>
      </c>
      <c r="FM980" s="139">
        <v>1</v>
      </c>
      <c r="FP980" s="139">
        <v>0</v>
      </c>
      <c r="FQ980" s="139">
        <v>0</v>
      </c>
      <c r="FR980" s="139" t="s">
        <v>83</v>
      </c>
      <c r="FS980" s="139">
        <v>2</v>
      </c>
      <c r="FT980" s="139">
        <v>3</v>
      </c>
      <c r="FU980" s="139">
        <v>4</v>
      </c>
      <c r="FV980" s="139">
        <v>0</v>
      </c>
      <c r="FW980" s="139">
        <v>0</v>
      </c>
      <c r="FX980" s="139">
        <v>0</v>
      </c>
      <c r="FY980" s="139">
        <v>4</v>
      </c>
      <c r="FZ980" s="139">
        <v>5</v>
      </c>
      <c r="GA980" s="139" t="b">
        <v>1</v>
      </c>
    </row>
    <row r="981" spans="168:183" ht="14.25" customHeight="1">
      <c r="FL981" s="139">
        <v>0</v>
      </c>
      <c r="FM981" s="139">
        <v>2</v>
      </c>
      <c r="FP981" s="139">
        <v>0</v>
      </c>
      <c r="FQ981" s="139">
        <v>0</v>
      </c>
      <c r="FR981" s="139" t="s">
        <v>83</v>
      </c>
      <c r="FS981" s="139">
        <v>2</v>
      </c>
      <c r="FT981" s="139">
        <v>5</v>
      </c>
      <c r="FU981" s="139">
        <v>6</v>
      </c>
      <c r="FV981" s="139">
        <v>0</v>
      </c>
      <c r="FW981" s="139">
        <v>0</v>
      </c>
      <c r="FX981" s="139">
        <v>0</v>
      </c>
      <c r="FY981" s="139">
        <v>14</v>
      </c>
      <c r="FZ981" s="139">
        <v>5</v>
      </c>
      <c r="GA981" s="139" t="b">
        <v>1</v>
      </c>
    </row>
    <row r="982" spans="168:183" ht="14.25" customHeight="1">
      <c r="FL982" s="139">
        <v>5</v>
      </c>
      <c r="FM982" s="139">
        <v>3</v>
      </c>
      <c r="FQ982" s="139">
        <v>1</v>
      </c>
      <c r="FR982" s="139" t="s">
        <v>78</v>
      </c>
      <c r="FS982" s="139">
        <v>0</v>
      </c>
      <c r="FT982" s="139">
        <v>0</v>
      </c>
      <c r="FU982" s="139">
        <v>0</v>
      </c>
      <c r="FV982" s="139">
        <v>0</v>
      </c>
      <c r="FW982" s="139">
        <v>0</v>
      </c>
      <c r="FX982" s="139">
        <v>0</v>
      </c>
      <c r="FY982" s="139">
        <v>2</v>
      </c>
      <c r="FZ982" s="139">
        <v>9</v>
      </c>
      <c r="GA982" s="139" t="b">
        <v>1</v>
      </c>
    </row>
    <row r="983" spans="168:183" ht="14.25" customHeight="1">
      <c r="FL983" s="139">
        <v>6</v>
      </c>
      <c r="FM983" s="139">
        <v>4</v>
      </c>
      <c r="FQ983" s="139">
        <v>1</v>
      </c>
      <c r="FR983" s="139" t="s">
        <v>78</v>
      </c>
      <c r="FS983" s="139">
        <v>0</v>
      </c>
      <c r="FT983" s="139">
        <v>0</v>
      </c>
      <c r="FU983" s="139">
        <v>0</v>
      </c>
      <c r="FV983" s="139">
        <v>0</v>
      </c>
      <c r="FW983" s="139">
        <v>0</v>
      </c>
      <c r="FX983" s="139">
        <v>0</v>
      </c>
      <c r="FY983" s="139">
        <v>7</v>
      </c>
      <c r="FZ983" s="139">
        <v>9</v>
      </c>
      <c r="GA983" s="139" t="b">
        <v>1</v>
      </c>
    </row>
    <row r="984" spans="168:183" ht="14.25" customHeight="1">
      <c r="FM984" s="139">
        <v>5</v>
      </c>
      <c r="FQ984" s="139">
        <v>2</v>
      </c>
      <c r="FR984" s="139" t="s">
        <v>78</v>
      </c>
      <c r="FS984" s="139">
        <v>0</v>
      </c>
      <c r="FT984" s="139">
        <v>0</v>
      </c>
      <c r="FU984" s="139">
        <v>0</v>
      </c>
      <c r="FV984" s="139">
        <v>0</v>
      </c>
      <c r="FW984" s="139">
        <v>0</v>
      </c>
      <c r="FX984" s="139">
        <v>0</v>
      </c>
      <c r="FY984" s="139">
        <v>12</v>
      </c>
      <c r="FZ984" s="139">
        <v>9</v>
      </c>
      <c r="GA984" s="139" t="b">
        <v>1</v>
      </c>
    </row>
    <row r="985" spans="168:183" ht="14.25" customHeight="1">
      <c r="FM985" s="139">
        <v>6</v>
      </c>
      <c r="FQ985" s="139">
        <v>2</v>
      </c>
      <c r="FR985" s="139" t="s">
        <v>78</v>
      </c>
      <c r="FS985" s="139">
        <v>0</v>
      </c>
      <c r="FT985" s="139">
        <v>0</v>
      </c>
      <c r="FU985" s="139">
        <v>0</v>
      </c>
      <c r="FV985" s="139">
        <v>0</v>
      </c>
      <c r="FW985" s="139">
        <v>0</v>
      </c>
      <c r="FX985" s="139">
        <v>0</v>
      </c>
      <c r="FY985" s="139">
        <v>17</v>
      </c>
      <c r="FZ985" s="139">
        <v>9</v>
      </c>
      <c r="GA985" s="139" t="b">
        <v>1</v>
      </c>
    </row>
  </sheetData>
  <mergeCells count="2">
    <mergeCell ref="A6:C6"/>
    <mergeCell ref="A11:C11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GV1007"/>
  <sheetViews>
    <sheetView workbookViewId="0">
      <selection activeCell="N22" sqref="N22"/>
    </sheetView>
  </sheetViews>
  <sheetFormatPr defaultRowHeight="15"/>
  <cols>
    <col min="3" max="3" width="2.28515625" customWidth="1"/>
    <col min="4" max="4" width="3.7109375" customWidth="1"/>
    <col min="7" max="7" width="2.28515625" customWidth="1"/>
    <col min="8" max="8" width="3.7109375" customWidth="1"/>
    <col min="11" max="11" width="2.28515625" customWidth="1"/>
  </cols>
  <sheetData>
    <row r="1" spans="2:12">
      <c r="B1" t="s">
        <v>247</v>
      </c>
    </row>
    <row r="3" spans="2:12">
      <c r="I3" t="str">
        <f>CMDA!M12</f>
        <v>Large</v>
      </c>
    </row>
    <row r="4" spans="2:12">
      <c r="E4">
        <f>CMDA!N16</f>
        <v>0.7</v>
      </c>
      <c r="L4">
        <f>SUM(I5,E7)</f>
        <v>150</v>
      </c>
    </row>
    <row r="5" spans="2:12">
      <c r="E5" t="str">
        <f>CMDA!N6</f>
        <v>High Demand</v>
      </c>
      <c r="I5">
        <f>CMDA!N12</f>
        <v>150</v>
      </c>
      <c r="J5">
        <f>L4</f>
        <v>150</v>
      </c>
    </row>
    <row r="6" spans="2:12">
      <c r="G6">
        <f>IF(F7=J5,1,IF(F7=J10,2))</f>
        <v>1</v>
      </c>
    </row>
    <row r="7" spans="2:12">
      <c r="E7">
        <v>0</v>
      </c>
      <c r="F7">
        <f>MAX(J5,J10)</f>
        <v>150</v>
      </c>
    </row>
    <row r="8" spans="2:12">
      <c r="I8" t="str">
        <f>CMDA!M13</f>
        <v>Small</v>
      </c>
    </row>
    <row r="9" spans="2:12">
      <c r="L9">
        <f>SUM(I10,E7)</f>
        <v>110</v>
      </c>
    </row>
    <row r="10" spans="2:12">
      <c r="B10" s="58"/>
      <c r="I10">
        <f>CMDA!N13</f>
        <v>110</v>
      </c>
      <c r="J10">
        <f>L9</f>
        <v>110</v>
      </c>
    </row>
    <row r="12" spans="2:12">
      <c r="B12">
        <f>IF(ABS(1-SUM(E4,E14))&lt;=0.00001,SUM(E4*F7,E14*F17),NA())</f>
        <v>132</v>
      </c>
    </row>
    <row r="13" spans="2:12">
      <c r="I13" t="str">
        <f>CMDA!M12</f>
        <v>Large</v>
      </c>
    </row>
    <row r="14" spans="2:12">
      <c r="E14">
        <f>CMDA!O16</f>
        <v>0.30000000000000004</v>
      </c>
      <c r="L14">
        <f>SUM(I15,E17)</f>
        <v>70</v>
      </c>
    </row>
    <row r="15" spans="2:12">
      <c r="E15" t="str">
        <f>CMDA!O6</f>
        <v>Low Demand</v>
      </c>
      <c r="I15">
        <f>CMDA!O12</f>
        <v>70</v>
      </c>
      <c r="J15">
        <f>L14</f>
        <v>70</v>
      </c>
    </row>
    <row r="16" spans="2:12">
      <c r="G16">
        <f>IF(F17=J15,1,IF(F17=J20,2))</f>
        <v>2</v>
      </c>
    </row>
    <row r="17" spans="5:12">
      <c r="E17">
        <v>0</v>
      </c>
      <c r="F17">
        <f>MAX(J15,J20)</f>
        <v>90</v>
      </c>
    </row>
    <row r="18" spans="5:12">
      <c r="I18" t="str">
        <f>CMDA!M13</f>
        <v>Small</v>
      </c>
    </row>
    <row r="19" spans="5:12">
      <c r="L19">
        <f>SUM(I20,E17)</f>
        <v>90</v>
      </c>
    </row>
    <row r="20" spans="5:12">
      <c r="I20">
        <f>CMDA!O13</f>
        <v>90</v>
      </c>
      <c r="J20">
        <f>L19</f>
        <v>90</v>
      </c>
    </row>
    <row r="1000" spans="190:204">
      <c r="GH1000" t="s">
        <v>61</v>
      </c>
      <c r="GI1000" t="s">
        <v>62</v>
      </c>
      <c r="GJ1000" t="s">
        <v>63</v>
      </c>
      <c r="GK1000" t="s">
        <v>64</v>
      </c>
      <c r="GL1000" t="s">
        <v>65</v>
      </c>
      <c r="GM1000" t="s">
        <v>66</v>
      </c>
      <c r="GN1000" t="s">
        <v>67</v>
      </c>
      <c r="GO1000" t="s">
        <v>68</v>
      </c>
      <c r="GP1000" t="s">
        <v>69</v>
      </c>
      <c r="GQ1000" t="s">
        <v>70</v>
      </c>
      <c r="GR1000" t="s">
        <v>71</v>
      </c>
      <c r="GS1000" t="s">
        <v>72</v>
      </c>
      <c r="GT1000" t="s">
        <v>73</v>
      </c>
      <c r="GU1000" t="s">
        <v>74</v>
      </c>
      <c r="GV1000" t="s">
        <v>75</v>
      </c>
    </row>
    <row r="1001" spans="190:204">
      <c r="GH1001">
        <v>0</v>
      </c>
      <c r="GI1001" t="s">
        <v>76</v>
      </c>
      <c r="GJ1001">
        <v>0</v>
      </c>
      <c r="GK1001">
        <v>0</v>
      </c>
      <c r="GL1001">
        <v>0</v>
      </c>
      <c r="GM1001" t="s">
        <v>83</v>
      </c>
      <c r="GN1001">
        <v>2</v>
      </c>
      <c r="GO1001">
        <v>1</v>
      </c>
      <c r="GP1001">
        <v>2</v>
      </c>
      <c r="GQ1001">
        <v>0</v>
      </c>
      <c r="GR1001">
        <v>0</v>
      </c>
      <c r="GS1001">
        <v>0</v>
      </c>
      <c r="GT1001">
        <v>9</v>
      </c>
      <c r="GU1001">
        <v>1</v>
      </c>
      <c r="GV1001" t="b">
        <v>1</v>
      </c>
    </row>
    <row r="1002" spans="190:204">
      <c r="GH1002">
        <v>1</v>
      </c>
      <c r="GL1002">
        <v>0</v>
      </c>
      <c r="GM1002" t="s">
        <v>77</v>
      </c>
      <c r="GN1002">
        <v>2</v>
      </c>
      <c r="GO1002">
        <v>3</v>
      </c>
      <c r="GP1002">
        <v>4</v>
      </c>
      <c r="GQ1002">
        <v>0</v>
      </c>
      <c r="GR1002">
        <v>0</v>
      </c>
      <c r="GS1002">
        <v>0</v>
      </c>
      <c r="GT1002">
        <v>4</v>
      </c>
      <c r="GU1002">
        <v>5</v>
      </c>
      <c r="GV1002" t="b">
        <v>1</v>
      </c>
    </row>
    <row r="1003" spans="190:204">
      <c r="GH1003">
        <v>2</v>
      </c>
      <c r="GL1003">
        <v>0</v>
      </c>
      <c r="GM1003" t="s">
        <v>77</v>
      </c>
      <c r="GN1003">
        <v>2</v>
      </c>
      <c r="GO1003">
        <v>5</v>
      </c>
      <c r="GP1003">
        <v>6</v>
      </c>
      <c r="GQ1003">
        <v>0</v>
      </c>
      <c r="GR1003">
        <v>0</v>
      </c>
      <c r="GS1003">
        <v>0</v>
      </c>
      <c r="GT1003">
        <v>14</v>
      </c>
      <c r="GU1003">
        <v>5</v>
      </c>
      <c r="GV1003" t="b">
        <v>1</v>
      </c>
    </row>
    <row r="1004" spans="190:204">
      <c r="GH1004">
        <v>3</v>
      </c>
      <c r="GK1004">
        <v>0</v>
      </c>
      <c r="GL1004">
        <v>1</v>
      </c>
      <c r="GM1004" t="s">
        <v>78</v>
      </c>
      <c r="GN1004">
        <v>0</v>
      </c>
      <c r="GO1004">
        <v>0</v>
      </c>
      <c r="GP1004">
        <v>0</v>
      </c>
      <c r="GQ1004">
        <v>0</v>
      </c>
      <c r="GR1004">
        <v>0</v>
      </c>
      <c r="GS1004">
        <v>0</v>
      </c>
      <c r="GT1004">
        <v>2</v>
      </c>
      <c r="GU1004">
        <v>9</v>
      </c>
      <c r="GV1004" t="b">
        <v>1</v>
      </c>
    </row>
    <row r="1005" spans="190:204">
      <c r="GH1005">
        <v>4</v>
      </c>
      <c r="GK1005">
        <v>0</v>
      </c>
      <c r="GL1005">
        <v>1</v>
      </c>
      <c r="GM1005" t="s">
        <v>78</v>
      </c>
      <c r="GN1005">
        <v>0</v>
      </c>
      <c r="GO1005">
        <v>0</v>
      </c>
      <c r="GP1005">
        <v>0</v>
      </c>
      <c r="GQ1005">
        <v>0</v>
      </c>
      <c r="GR1005">
        <v>0</v>
      </c>
      <c r="GS1005">
        <v>0</v>
      </c>
      <c r="GT1005">
        <v>7</v>
      </c>
      <c r="GU1005">
        <v>9</v>
      </c>
      <c r="GV1005" t="b">
        <v>1</v>
      </c>
    </row>
    <row r="1006" spans="190:204">
      <c r="GH1006">
        <v>5</v>
      </c>
      <c r="GK1006">
        <v>0</v>
      </c>
      <c r="GL1006">
        <v>2</v>
      </c>
      <c r="GM1006" t="s">
        <v>78</v>
      </c>
      <c r="GN1006">
        <v>0</v>
      </c>
      <c r="GO1006">
        <v>0</v>
      </c>
      <c r="GP1006">
        <v>0</v>
      </c>
      <c r="GQ1006">
        <v>0</v>
      </c>
      <c r="GR1006">
        <v>0</v>
      </c>
      <c r="GS1006">
        <v>0</v>
      </c>
      <c r="GT1006">
        <v>12</v>
      </c>
      <c r="GU1006">
        <v>9</v>
      </c>
      <c r="GV1006" t="b">
        <v>1</v>
      </c>
    </row>
    <row r="1007" spans="190:204">
      <c r="GH1007">
        <v>6</v>
      </c>
      <c r="GK1007">
        <v>0</v>
      </c>
      <c r="GL1007">
        <v>2</v>
      </c>
      <c r="GM1007" t="s">
        <v>78</v>
      </c>
      <c r="GN1007">
        <v>0</v>
      </c>
      <c r="GO1007">
        <v>0</v>
      </c>
      <c r="GP1007">
        <v>0</v>
      </c>
      <c r="GQ1007">
        <v>0</v>
      </c>
      <c r="GR1007">
        <v>0</v>
      </c>
      <c r="GS1007">
        <v>0</v>
      </c>
      <c r="GT1007">
        <v>17</v>
      </c>
      <c r="GU1007">
        <v>9</v>
      </c>
      <c r="GV1007" t="b">
        <v>1</v>
      </c>
    </row>
  </sheetData>
  <sheetProtection selectLockedCells="1" selectUnlockedCells="1"/>
  <printOptions headings="1" gridLines="1"/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Q1023"/>
  <sheetViews>
    <sheetView workbookViewId="0"/>
  </sheetViews>
  <sheetFormatPr defaultRowHeight="17.25" customHeight="1"/>
  <cols>
    <col min="1" max="1" width="6.42578125" style="139" customWidth="1"/>
    <col min="2" max="2" width="2.28515625" style="139" customWidth="1"/>
    <col min="3" max="3" width="3.140625" style="139" customWidth="1"/>
    <col min="4" max="4" width="7.140625" style="139" customWidth="1"/>
    <col min="5" max="5" width="6.42578125" style="139" customWidth="1"/>
    <col min="6" max="6" width="2.28515625" style="139" customWidth="1"/>
    <col min="7" max="7" width="2.7109375" style="139" customWidth="1"/>
    <col min="8" max="8" width="6.7109375" style="139" customWidth="1"/>
    <col min="9" max="9" width="5.140625" style="139" customWidth="1"/>
    <col min="10" max="10" width="2.28515625" style="139" customWidth="1"/>
    <col min="11" max="11" width="2.42578125" style="139" customWidth="1"/>
    <col min="12" max="13" width="7.5703125" style="139" customWidth="1"/>
    <col min="14" max="14" width="2.28515625" style="139" customWidth="1"/>
    <col min="15" max="15" width="2.7109375" style="139" customWidth="1"/>
    <col min="16" max="16" width="7.140625" style="139" customWidth="1"/>
    <col min="17" max="17" width="7.42578125" style="139" customWidth="1"/>
    <col min="18" max="18" width="2.28515625" style="139" customWidth="1"/>
    <col min="19" max="19" width="6.42578125" style="139" customWidth="1"/>
    <col min="20" max="20" width="3.140625" style="139" customWidth="1"/>
    <col min="21" max="21" width="26.140625" style="139" customWidth="1"/>
    <col min="22" max="22" width="18.42578125" style="139" customWidth="1"/>
    <col min="23" max="23" width="17.7109375" style="139" customWidth="1"/>
    <col min="24" max="24" width="19.28515625" style="139" customWidth="1"/>
    <col min="25" max="25" width="14" style="139" customWidth="1"/>
    <col min="26" max="26" width="28.85546875" style="139" customWidth="1"/>
    <col min="27" max="29" width="20.42578125" style="139" customWidth="1"/>
    <col min="30" max="30" width="37.7109375" style="139" customWidth="1"/>
    <col min="31" max="16384" width="9.140625" style="139"/>
  </cols>
  <sheetData>
    <row r="1" spans="1:24" ht="17.25" customHeight="1">
      <c r="A1" s="139" t="s">
        <v>123</v>
      </c>
      <c r="U1" t="s">
        <v>263</v>
      </c>
      <c r="V1" s="159">
        <v>0</v>
      </c>
    </row>
    <row r="2" spans="1:24" ht="17.25" customHeight="1" thickBot="1">
      <c r="V2" s="52" t="s">
        <v>128</v>
      </c>
      <c r="W2" s="52" t="s">
        <v>233</v>
      </c>
    </row>
    <row r="3" spans="1:24" ht="17.25" customHeight="1">
      <c r="P3" s="139">
        <v>0.9</v>
      </c>
      <c r="V3" s="141" t="s">
        <v>129</v>
      </c>
      <c r="W3" s="149">
        <v>-25</v>
      </c>
    </row>
    <row r="4" spans="1:24" ht="17.25" customHeight="1">
      <c r="P4" s="139" t="s">
        <v>126</v>
      </c>
      <c r="V4" s="141" t="s">
        <v>130</v>
      </c>
      <c r="W4" s="149">
        <v>-15</v>
      </c>
    </row>
    <row r="5" spans="1:24" ht="17.25" customHeight="1">
      <c r="S5" s="139">
        <f>SUM(P6,L8,H13,D23)</f>
        <v>150</v>
      </c>
    </row>
    <row r="6" spans="1:24" ht="17.25" customHeight="1">
      <c r="L6" s="139" t="s">
        <v>124</v>
      </c>
      <c r="P6" s="139">
        <v>175</v>
      </c>
      <c r="Q6" s="139">
        <f>S5</f>
        <v>150</v>
      </c>
      <c r="U6" s="189" t="s">
        <v>235</v>
      </c>
      <c r="V6" s="189"/>
      <c r="W6" s="189"/>
    </row>
    <row r="7" spans="1:24" ht="17.25" customHeight="1" thickBot="1">
      <c r="U7" s="52" t="s">
        <v>128</v>
      </c>
      <c r="V7" s="52" t="s">
        <v>126</v>
      </c>
      <c r="W7" s="52" t="s">
        <v>127</v>
      </c>
    </row>
    <row r="8" spans="1:24" ht="17.25" customHeight="1">
      <c r="L8" s="139">
        <v>-25</v>
      </c>
      <c r="M8" s="155">
        <f>IF(ABS(1-SUM(P3,P8))&lt;=0.00001,SUM(P3*Q6,P8*Q11),NA())</f>
        <v>142</v>
      </c>
      <c r="P8" s="139">
        <f>1-P3</f>
        <v>9.9999999999999978E-2</v>
      </c>
      <c r="U8" s="150" t="s">
        <v>129</v>
      </c>
      <c r="V8" s="141">
        <v>175</v>
      </c>
      <c r="W8" s="141">
        <v>95</v>
      </c>
    </row>
    <row r="9" spans="1:24" ht="17.25" customHeight="1">
      <c r="P9" s="139" t="s">
        <v>127</v>
      </c>
      <c r="U9" s="150" t="s">
        <v>130</v>
      </c>
      <c r="V9" s="141">
        <v>125</v>
      </c>
      <c r="W9" s="141">
        <v>105</v>
      </c>
    </row>
    <row r="10" spans="1:24" ht="17.25" customHeight="1">
      <c r="H10" s="139">
        <v>0.67</v>
      </c>
      <c r="S10" s="139">
        <f>SUM(P11,L8,H13,D23)</f>
        <v>70</v>
      </c>
    </row>
    <row r="11" spans="1:24" ht="17.25" customHeight="1">
      <c r="H11" s="139" t="s">
        <v>133</v>
      </c>
      <c r="P11" s="139">
        <v>95</v>
      </c>
      <c r="Q11" s="139">
        <f>S10</f>
        <v>70</v>
      </c>
      <c r="U11" s="188" t="s">
        <v>234</v>
      </c>
      <c r="V11" s="188"/>
      <c r="W11" s="188"/>
      <c r="X11" s="141" t="s">
        <v>137</v>
      </c>
    </row>
    <row r="12" spans="1:24" ht="17.25" customHeight="1" thickBot="1">
      <c r="J12" s="139">
        <f>IF(I13=M8,1,IF(I13=M18,2))</f>
        <v>1</v>
      </c>
      <c r="U12" s="52" t="s">
        <v>128</v>
      </c>
      <c r="V12" s="52" t="str">
        <f>V7</f>
        <v>High Demand</v>
      </c>
      <c r="W12" s="52" t="str">
        <f>W7</f>
        <v>Low Demand</v>
      </c>
      <c r="X12" s="52" t="s">
        <v>46</v>
      </c>
    </row>
    <row r="13" spans="1:24" ht="17.25" customHeight="1">
      <c r="H13" s="139">
        <v>0</v>
      </c>
      <c r="I13" s="139">
        <f>MAX(M8,M18)</f>
        <v>142</v>
      </c>
      <c r="P13" s="139">
        <v>0.9</v>
      </c>
      <c r="U13" s="150" t="s">
        <v>129</v>
      </c>
      <c r="V13" s="149">
        <f>V8+W3</f>
        <v>150</v>
      </c>
      <c r="W13" s="149">
        <f>W8+W3</f>
        <v>70</v>
      </c>
      <c r="X13" s="141">
        <f>SUMPRODUCT(V17:W17,V13:W13)</f>
        <v>126</v>
      </c>
    </row>
    <row r="14" spans="1:24" ht="17.25" customHeight="1">
      <c r="P14" s="139" t="s">
        <v>126</v>
      </c>
      <c r="U14" s="150" t="s">
        <v>130</v>
      </c>
      <c r="V14" s="149">
        <f>V9+W4</f>
        <v>110</v>
      </c>
      <c r="W14" s="149">
        <f>W9+W4</f>
        <v>90</v>
      </c>
      <c r="X14" s="141">
        <f>SUMPRODUCT(V17:W17,V14:W14)</f>
        <v>104</v>
      </c>
    </row>
    <row r="15" spans="1:24" ht="17.25" customHeight="1">
      <c r="S15" s="139">
        <f>SUM(P16,L18,H13,D23)</f>
        <v>110</v>
      </c>
      <c r="U15" s="141"/>
      <c r="V15" s="141"/>
      <c r="W15" s="141"/>
    </row>
    <row r="16" spans="1:24" ht="17.25" customHeight="1" thickBot="1">
      <c r="L16" s="139" t="s">
        <v>125</v>
      </c>
      <c r="P16" s="139">
        <v>125</v>
      </c>
      <c r="Q16" s="139">
        <f>S15</f>
        <v>110</v>
      </c>
      <c r="U16" s="142"/>
      <c r="V16" s="52" t="str">
        <f>V7</f>
        <v>High Demand</v>
      </c>
      <c r="W16" s="52" t="str">
        <f>W7</f>
        <v>Low Demand</v>
      </c>
    </row>
    <row r="17" spans="4:24" ht="17.25" customHeight="1">
      <c r="U17" s="150" t="s">
        <v>45</v>
      </c>
      <c r="V17" s="141">
        <v>0.7</v>
      </c>
      <c r="W17" s="141">
        <f>1-V17</f>
        <v>0.30000000000000004</v>
      </c>
    </row>
    <row r="18" spans="4:24" ht="17.25" customHeight="1">
      <c r="L18" s="139">
        <v>-15</v>
      </c>
      <c r="M18" s="139">
        <f>IF(ABS(1-SUM(P13,P18))&lt;=0.00001,SUM(P13*Q16,P18*Q21),NA())</f>
        <v>108</v>
      </c>
      <c r="P18" s="139">
        <f>1-P13</f>
        <v>9.9999999999999978E-2</v>
      </c>
      <c r="X18" s="141" t="s">
        <v>178</v>
      </c>
    </row>
    <row r="19" spans="4:24" ht="17.25" customHeight="1">
      <c r="P19" s="139" t="s">
        <v>127</v>
      </c>
      <c r="U19" s="139" t="s">
        <v>178</v>
      </c>
      <c r="V19" s="141">
        <f>V17*MAX(V13:V14)</f>
        <v>105</v>
      </c>
      <c r="W19" s="141">
        <f>W17*MAX(W13:W14)</f>
        <v>27.000000000000004</v>
      </c>
      <c r="X19" s="141">
        <f>V19+W19</f>
        <v>132</v>
      </c>
    </row>
    <row r="20" spans="4:24" ht="17.25" customHeight="1" thickBot="1">
      <c r="S20" s="139">
        <f>SUM(P21,L18,H13,D23)</f>
        <v>90</v>
      </c>
      <c r="U20" s="142" t="s">
        <v>137</v>
      </c>
      <c r="V20" s="52"/>
      <c r="W20" s="52"/>
      <c r="X20" s="52">
        <f>MAX(X13:X14)</f>
        <v>126</v>
      </c>
    </row>
    <row r="21" spans="4:24" ht="17.25" customHeight="1">
      <c r="D21" s="139" t="s">
        <v>131</v>
      </c>
      <c r="P21" s="139">
        <v>105</v>
      </c>
      <c r="Q21" s="139">
        <f>S20</f>
        <v>90</v>
      </c>
      <c r="U21" s="139" t="s">
        <v>246</v>
      </c>
      <c r="X21" s="141">
        <f>X19-X20</f>
        <v>6</v>
      </c>
    </row>
    <row r="22" spans="4:24" ht="17.25" customHeight="1" thickBot="1">
      <c r="U22" s="142"/>
      <c r="V22" s="52" t="str">
        <f>V7</f>
        <v>High Demand</v>
      </c>
      <c r="W22" s="52" t="str">
        <f>W7</f>
        <v>Low Demand</v>
      </c>
    </row>
    <row r="23" spans="4:24" ht="17.25" customHeight="1">
      <c r="D23" s="160">
        <f>V1</f>
        <v>0</v>
      </c>
      <c r="E23" s="139">
        <f>IF(ABS(1-SUM(H10,H30))&lt;=0.00001,SUM(H10*I13,H30*I33),NA())</f>
        <v>126.82</v>
      </c>
      <c r="P23" s="139">
        <v>0.3</v>
      </c>
      <c r="U23" s="139" t="s">
        <v>182</v>
      </c>
      <c r="V23" s="141">
        <f>V17</f>
        <v>0.7</v>
      </c>
      <c r="W23" s="141">
        <f>W17</f>
        <v>0.30000000000000004</v>
      </c>
    </row>
    <row r="24" spans="4:24" ht="17.25" customHeight="1">
      <c r="P24" s="139" t="s">
        <v>126</v>
      </c>
    </row>
    <row r="25" spans="4:24" ht="17.25" customHeight="1">
      <c r="S25" s="139">
        <f>SUM(P26,L28,H33,D23)</f>
        <v>150</v>
      </c>
      <c r="U25" s="139" t="s">
        <v>236</v>
      </c>
    </row>
    <row r="26" spans="4:24" ht="17.25" customHeight="1" thickBot="1">
      <c r="L26" s="139" t="s">
        <v>124</v>
      </c>
      <c r="P26" s="139">
        <v>175</v>
      </c>
      <c r="Q26" s="139">
        <f>S25</f>
        <v>150</v>
      </c>
      <c r="U26" s="142" t="s">
        <v>239</v>
      </c>
      <c r="V26" s="52" t="str">
        <f>V7</f>
        <v>High Demand</v>
      </c>
      <c r="W26" s="52" t="str">
        <f>W7</f>
        <v>Low Demand</v>
      </c>
    </row>
    <row r="27" spans="4:24" ht="17.25" customHeight="1">
      <c r="U27" s="139" t="s">
        <v>237</v>
      </c>
      <c r="V27" s="143">
        <v>0.85714285714285721</v>
      </c>
      <c r="W27" s="143">
        <v>0.2233333333333333</v>
      </c>
    </row>
    <row r="28" spans="4:24" ht="17.25" customHeight="1">
      <c r="L28" s="139">
        <v>-25</v>
      </c>
      <c r="M28" s="139">
        <f>IF(ABS(1-SUM(P23,P28))&lt;=0.00001,SUM(P23*Q26,P28*Q31),NA())</f>
        <v>94</v>
      </c>
      <c r="P28" s="139">
        <f>1-P23</f>
        <v>0.7</v>
      </c>
      <c r="U28" s="139" t="s">
        <v>238</v>
      </c>
      <c r="V28" s="143">
        <v>0.14285714285714288</v>
      </c>
      <c r="W28" s="143">
        <v>0.77666666666666662</v>
      </c>
    </row>
    <row r="29" spans="4:24" ht="17.25" customHeight="1">
      <c r="P29" s="139" t="s">
        <v>127</v>
      </c>
      <c r="U29" s="139" t="s">
        <v>243</v>
      </c>
      <c r="V29" s="143">
        <f>SUM(V27:V28)</f>
        <v>1</v>
      </c>
      <c r="W29" s="143">
        <f>SUM(W27:W28)</f>
        <v>0.99999999999999989</v>
      </c>
    </row>
    <row r="30" spans="4:24" ht="17.25" customHeight="1">
      <c r="H30" s="139">
        <f>1-H10</f>
        <v>0.32999999999999996</v>
      </c>
      <c r="S30" s="139">
        <f>SUM(P31,L28,H33,D23)</f>
        <v>70</v>
      </c>
      <c r="V30" s="143"/>
      <c r="W30" s="143"/>
    </row>
    <row r="31" spans="4:24" ht="17.25" customHeight="1">
      <c r="H31" s="139" t="s">
        <v>134</v>
      </c>
      <c r="P31" s="139">
        <v>95</v>
      </c>
      <c r="Q31" s="139">
        <f>S30</f>
        <v>70</v>
      </c>
      <c r="U31" s="139" t="s">
        <v>240</v>
      </c>
    </row>
    <row r="32" spans="4:24" ht="17.25" customHeight="1" thickBot="1">
      <c r="J32" s="139">
        <f>IF(I33=M28,1,IF(I33=M38,2))</f>
        <v>2</v>
      </c>
      <c r="U32" s="142" t="s">
        <v>241</v>
      </c>
      <c r="V32" s="52" t="str">
        <f>V12</f>
        <v>High Demand</v>
      </c>
      <c r="W32" s="52" t="str">
        <f>W12</f>
        <v>Low Demand</v>
      </c>
      <c r="X32" s="142" t="s">
        <v>242</v>
      </c>
    </row>
    <row r="33" spans="1:29" ht="17.25" customHeight="1">
      <c r="H33" s="139">
        <v>0</v>
      </c>
      <c r="I33" s="139">
        <f>MAX(M28,M38)</f>
        <v>96</v>
      </c>
      <c r="P33" s="139">
        <v>0.3</v>
      </c>
      <c r="U33" s="139" t="s">
        <v>237</v>
      </c>
      <c r="V33" s="143">
        <f>V23*V27</f>
        <v>0.6</v>
      </c>
      <c r="W33" s="143">
        <f>W23*W27</f>
        <v>6.7000000000000004E-2</v>
      </c>
      <c r="X33" s="143">
        <f>ROUND(SUM(V33:W33),3)</f>
        <v>0.66700000000000004</v>
      </c>
    </row>
    <row r="34" spans="1:29" ht="17.25" customHeight="1">
      <c r="P34" s="139" t="s">
        <v>126</v>
      </c>
      <c r="U34" s="139" t="s">
        <v>238</v>
      </c>
      <c r="V34" s="143">
        <f>V23*V28</f>
        <v>0.1</v>
      </c>
      <c r="W34" s="143">
        <f>W23*W28</f>
        <v>0.23300000000000001</v>
      </c>
      <c r="X34" s="143">
        <f>ROUND(SUM(V34:W34),3)</f>
        <v>0.33300000000000002</v>
      </c>
    </row>
    <row r="35" spans="1:29" ht="17.25" customHeight="1">
      <c r="S35" s="139">
        <f>SUM(P36,L38,H33,D23)</f>
        <v>110</v>
      </c>
      <c r="U35" s="139" t="s">
        <v>243</v>
      </c>
      <c r="V35" s="143">
        <f>SUM(V33:V34)</f>
        <v>0.7</v>
      </c>
      <c r="W35" s="143">
        <f>SUM(W33:W34)</f>
        <v>0.30000000000000004</v>
      </c>
      <c r="X35" s="143">
        <f>SUM(V35:W35)</f>
        <v>1</v>
      </c>
    </row>
    <row r="36" spans="1:29" ht="17.25" customHeight="1">
      <c r="A36" s="146"/>
      <c r="L36" s="139" t="s">
        <v>125</v>
      </c>
      <c r="P36" s="139">
        <v>125</v>
      </c>
      <c r="Q36" s="139">
        <f>S35</f>
        <v>110</v>
      </c>
    </row>
    <row r="37" spans="1:29" ht="17.25" customHeight="1">
      <c r="B37" s="139">
        <f>IF(A38=E23,1,IF(A38=E53,2))</f>
        <v>1</v>
      </c>
      <c r="U37" s="139" t="s">
        <v>244</v>
      </c>
      <c r="Z37" s="139" t="s">
        <v>244</v>
      </c>
    </row>
    <row r="38" spans="1:29" ht="17.25" customHeight="1" thickBot="1">
      <c r="A38" s="139">
        <f>MAX(E23,E53)</f>
        <v>126.82</v>
      </c>
      <c r="L38" s="139">
        <v>-15</v>
      </c>
      <c r="M38" s="139">
        <f>IF(ABS(1-SUM(P33,P38))&lt;=0.00001,SUM(P33*Q36,P38*Q41),NA())</f>
        <v>96</v>
      </c>
      <c r="P38" s="139">
        <f>1-P33</f>
        <v>0.7</v>
      </c>
      <c r="U38" s="142" t="s">
        <v>245</v>
      </c>
      <c r="V38" s="52" t="str">
        <f>V7</f>
        <v>High Demand</v>
      </c>
      <c r="W38" s="52" t="str">
        <f>W7</f>
        <v>Low Demand</v>
      </c>
      <c r="X38" s="142" t="s">
        <v>242</v>
      </c>
      <c r="Z38" s="142" t="s">
        <v>245</v>
      </c>
      <c r="AA38" s="52" t="s">
        <v>126</v>
      </c>
      <c r="AB38" s="52" t="s">
        <v>127</v>
      </c>
      <c r="AC38" s="52" t="s">
        <v>242</v>
      </c>
    </row>
    <row r="39" spans="1:29" ht="17.25" customHeight="1">
      <c r="P39" s="139" t="s">
        <v>127</v>
      </c>
      <c r="U39" s="139" t="s">
        <v>237</v>
      </c>
      <c r="V39" s="143">
        <f>ROUND(V33/X33,3)</f>
        <v>0.9</v>
      </c>
      <c r="W39" s="143">
        <f>ROUND(W33/X33,3)</f>
        <v>0.1</v>
      </c>
      <c r="X39" s="141">
        <f>SUM(V39:W39)</f>
        <v>1</v>
      </c>
      <c r="Z39" s="139" t="s">
        <v>237</v>
      </c>
      <c r="AA39" s="141">
        <v>0.9</v>
      </c>
      <c r="AB39" s="141">
        <v>0.1</v>
      </c>
      <c r="AC39" s="141">
        <v>1</v>
      </c>
    </row>
    <row r="40" spans="1:29" ht="17.25" customHeight="1">
      <c r="S40" s="139">
        <f>SUM(P41,L38,H33,D23)</f>
        <v>90</v>
      </c>
      <c r="U40" s="139" t="s">
        <v>238</v>
      </c>
      <c r="V40" s="143">
        <f>ROUND(V34/X34,3)</f>
        <v>0.3</v>
      </c>
      <c r="W40" s="143">
        <f>ROUND(W34/X34,3)</f>
        <v>0.7</v>
      </c>
      <c r="X40" s="141">
        <f>SUM(V40:W40)</f>
        <v>1</v>
      </c>
      <c r="Z40" s="139" t="s">
        <v>238</v>
      </c>
      <c r="AA40" s="141">
        <v>0.3</v>
      </c>
      <c r="AB40" s="141">
        <v>0.7</v>
      </c>
      <c r="AC40" s="141">
        <v>1</v>
      </c>
    </row>
    <row r="41" spans="1:29" ht="17.25" customHeight="1">
      <c r="P41" s="139">
        <v>105</v>
      </c>
      <c r="Q41" s="139">
        <f>S40</f>
        <v>90</v>
      </c>
      <c r="V41" s="143"/>
      <c r="W41" s="143"/>
      <c r="X41" s="141"/>
      <c r="AA41" s="141"/>
      <c r="AB41" s="141"/>
      <c r="AC41" s="141"/>
    </row>
    <row r="42" spans="1:29" ht="17.25" customHeight="1">
      <c r="U42" s="139" t="s">
        <v>255</v>
      </c>
      <c r="V42" s="143">
        <f>V39</f>
        <v>0.9</v>
      </c>
      <c r="W42" s="143">
        <f>W39</f>
        <v>0.1</v>
      </c>
      <c r="X42" t="s">
        <v>254</v>
      </c>
      <c r="Z42" s="139" t="s">
        <v>255</v>
      </c>
      <c r="AA42" s="141"/>
      <c r="AB42" s="141"/>
      <c r="AC42" s="141" t="s">
        <v>254</v>
      </c>
    </row>
    <row r="43" spans="1:29" ht="17.25" customHeight="1">
      <c r="L43" s="139">
        <v>0.7</v>
      </c>
      <c r="U43" s="188" t="s">
        <v>234</v>
      </c>
      <c r="V43" s="188"/>
      <c r="W43" s="188"/>
      <c r="X43" s="140"/>
      <c r="Y43" s="140"/>
      <c r="Z43" s="139" t="s">
        <v>234</v>
      </c>
      <c r="AA43" s="141"/>
      <c r="AB43" s="141"/>
      <c r="AC43" s="141"/>
    </row>
    <row r="44" spans="1:29" ht="17.25" customHeight="1" thickBot="1">
      <c r="L44" s="139" t="s">
        <v>126</v>
      </c>
      <c r="U44" s="52" t="s">
        <v>128</v>
      </c>
      <c r="V44" s="52" t="str">
        <f>V38</f>
        <v>High Demand</v>
      </c>
      <c r="W44" s="52" t="str">
        <f>W38</f>
        <v>Low Demand</v>
      </c>
      <c r="X44" s="152" t="s">
        <v>133</v>
      </c>
      <c r="Y44" s="59"/>
      <c r="Z44" s="142"/>
      <c r="AA44" s="52"/>
      <c r="AB44" s="52"/>
      <c r="AC44" s="154"/>
    </row>
    <row r="45" spans="1:29" ht="17.25" customHeight="1">
      <c r="S45" s="139">
        <f>SUM(L46,H48,D53)</f>
        <v>150</v>
      </c>
      <c r="U45" s="150" t="s">
        <v>129</v>
      </c>
      <c r="V45" s="149">
        <f>V13</f>
        <v>150</v>
      </c>
      <c r="W45" s="149">
        <f>W13</f>
        <v>70</v>
      </c>
      <c r="X45" s="157">
        <f>SUMPRODUCT(V42:W42,V45:W45)</f>
        <v>142</v>
      </c>
      <c r="Y45" s="158"/>
      <c r="AA45" s="141"/>
      <c r="AB45" s="141"/>
      <c r="AC45" s="141"/>
    </row>
    <row r="46" spans="1:29" ht="17.25" customHeight="1">
      <c r="H46" s="139" t="s">
        <v>124</v>
      </c>
      <c r="L46" s="139">
        <v>175</v>
      </c>
      <c r="M46" s="139">
        <f>S45</f>
        <v>150</v>
      </c>
      <c r="U46" s="150" t="s">
        <v>130</v>
      </c>
      <c r="V46" s="149">
        <f>V14</f>
        <v>110</v>
      </c>
      <c r="W46" s="149">
        <f>W14</f>
        <v>90</v>
      </c>
      <c r="X46" s="157">
        <f>SUMPRODUCT(V42:W42,V46:W46)</f>
        <v>108</v>
      </c>
      <c r="Y46" s="158"/>
      <c r="AA46" s="141"/>
      <c r="AB46" s="141"/>
      <c r="AC46" s="141"/>
    </row>
    <row r="47" spans="1:29" ht="17.25" customHeight="1">
      <c r="AA47" s="141"/>
      <c r="AB47" s="141"/>
      <c r="AC47" s="141"/>
    </row>
    <row r="48" spans="1:29" ht="17.25" customHeight="1">
      <c r="H48" s="139">
        <v>-25</v>
      </c>
      <c r="I48" s="139">
        <f>IF(ABS(1-SUM(L43,L48))&lt;=0.00001,SUM(L43*M46,L48*M51),NA())</f>
        <v>126</v>
      </c>
      <c r="L48" s="139">
        <f>1-L43</f>
        <v>0.30000000000000004</v>
      </c>
      <c r="U48" t="s">
        <v>256</v>
      </c>
      <c r="V48" s="156">
        <f>V40</f>
        <v>0.3</v>
      </c>
      <c r="W48" s="156">
        <f>W40</f>
        <v>0.7</v>
      </c>
      <c r="X48" t="s">
        <v>257</v>
      </c>
      <c r="Z48" s="139" t="s">
        <v>256</v>
      </c>
      <c r="AA48" s="141"/>
      <c r="AB48" s="141"/>
      <c r="AC48" s="141" t="s">
        <v>257</v>
      </c>
    </row>
    <row r="49" spans="4:29" ht="17.25" customHeight="1">
      <c r="L49" s="139" t="s">
        <v>127</v>
      </c>
      <c r="U49" s="188" t="s">
        <v>234</v>
      </c>
      <c r="V49" s="188"/>
      <c r="W49" s="188"/>
      <c r="X49" s="140"/>
      <c r="Z49" s="139" t="s">
        <v>234</v>
      </c>
      <c r="AA49" s="141"/>
      <c r="AB49" s="141"/>
      <c r="AC49" s="141"/>
    </row>
    <row r="50" spans="4:29" ht="17.25" customHeight="1" thickBot="1">
      <c r="S50" s="139">
        <f>SUM(L51,H48,D53)</f>
        <v>70</v>
      </c>
      <c r="U50" s="52" t="s">
        <v>128</v>
      </c>
      <c r="V50" s="52" t="s">
        <v>126</v>
      </c>
      <c r="W50" s="52" t="s">
        <v>127</v>
      </c>
      <c r="X50" s="152" t="s">
        <v>134</v>
      </c>
      <c r="Z50" s="142"/>
      <c r="AA50" s="52"/>
      <c r="AB50" s="52"/>
      <c r="AC50" s="152"/>
    </row>
    <row r="51" spans="4:29" ht="17.25" customHeight="1">
      <c r="D51" s="139" t="s">
        <v>132</v>
      </c>
      <c r="L51" s="139">
        <v>95</v>
      </c>
      <c r="M51" s="139">
        <f>S50</f>
        <v>70</v>
      </c>
      <c r="U51" s="150" t="s">
        <v>129</v>
      </c>
      <c r="V51" s="149">
        <v>150</v>
      </c>
      <c r="W51" s="149">
        <v>70</v>
      </c>
      <c r="X51" s="157">
        <f>SUMPRODUCT(V48:W48,V51:W51)</f>
        <v>94</v>
      </c>
      <c r="AA51" s="141"/>
      <c r="AB51" s="141"/>
      <c r="AC51" s="141"/>
    </row>
    <row r="52" spans="4:29" ht="17.25" customHeight="1">
      <c r="F52" s="139">
        <f>IF(E53=I48,1,IF(E53=I58,2))</f>
        <v>1</v>
      </c>
      <c r="U52" s="150" t="s">
        <v>130</v>
      </c>
      <c r="V52" s="149">
        <v>110</v>
      </c>
      <c r="W52" s="149">
        <v>90</v>
      </c>
      <c r="X52" s="157">
        <f>SUMPRODUCT(V48:W48,V52:W52)</f>
        <v>96</v>
      </c>
      <c r="AA52" s="141"/>
      <c r="AB52" s="141"/>
      <c r="AC52" s="141"/>
    </row>
    <row r="53" spans="4:29" ht="17.25" customHeight="1">
      <c r="D53" s="139">
        <v>0</v>
      </c>
      <c r="E53" s="139">
        <f>MAX(I48,I58)</f>
        <v>126</v>
      </c>
      <c r="L53" s="139">
        <v>0.7</v>
      </c>
    </row>
    <row r="54" spans="4:29" ht="17.25" customHeight="1">
      <c r="L54" s="139" t="s">
        <v>126</v>
      </c>
      <c r="V54" s="153" t="s">
        <v>258</v>
      </c>
      <c r="W54" s="153" t="s">
        <v>259</v>
      </c>
      <c r="X54" s="141"/>
      <c r="AA54" s="139" t="s">
        <v>258</v>
      </c>
      <c r="AB54" s="139" t="s">
        <v>259</v>
      </c>
    </row>
    <row r="55" spans="4:29" ht="17.25" customHeight="1" thickBot="1">
      <c r="S55" s="139">
        <f>SUM(L56,H58,D53)</f>
        <v>110</v>
      </c>
      <c r="U55" s="23" t="s">
        <v>260</v>
      </c>
      <c r="V55" s="52">
        <f>X33</f>
        <v>0.66700000000000004</v>
      </c>
      <c r="W55" s="52">
        <f>X34</f>
        <v>0.33300000000000002</v>
      </c>
      <c r="Y55" s="141"/>
      <c r="Z55" s="142" t="s">
        <v>260</v>
      </c>
      <c r="AA55" s="52"/>
      <c r="AB55" s="52"/>
      <c r="AC55" s="141"/>
    </row>
    <row r="56" spans="4:29" ht="17.25" customHeight="1">
      <c r="H56" s="139" t="s">
        <v>125</v>
      </c>
      <c r="L56" s="139">
        <v>125</v>
      </c>
      <c r="M56" s="139">
        <f>S55</f>
        <v>110</v>
      </c>
      <c r="U56" s="25" t="s">
        <v>261</v>
      </c>
      <c r="V56" s="157">
        <f>MAX(X45:X46)</f>
        <v>142</v>
      </c>
      <c r="W56" s="157">
        <f>MAX(X51:X52)</f>
        <v>96</v>
      </c>
      <c r="Z56" s="139" t="s">
        <v>261</v>
      </c>
      <c r="AA56" s="141"/>
      <c r="AB56" s="141"/>
      <c r="AC56" s="141"/>
    </row>
    <row r="57" spans="4:29" ht="17.25" customHeight="1" thickBot="1">
      <c r="X57" s="152" t="s">
        <v>176</v>
      </c>
      <c r="AA57" s="141"/>
      <c r="AB57" s="141"/>
      <c r="AC57" s="52"/>
    </row>
    <row r="58" spans="4:29" ht="17.25" customHeight="1">
      <c r="H58" s="139">
        <v>-15</v>
      </c>
      <c r="I58" s="139">
        <f>IF(ABS(1-SUM(L53,L58))&lt;=0.00001,SUM(L53*M56,L58*M61),NA())</f>
        <v>104</v>
      </c>
      <c r="L58" s="139">
        <f>1-L53</f>
        <v>0.30000000000000004</v>
      </c>
      <c r="U58" s="25" t="s">
        <v>262</v>
      </c>
      <c r="V58" s="157">
        <f>V55*V56</f>
        <v>94.713999999999999</v>
      </c>
      <c r="W58" s="157">
        <f>W55*W56</f>
        <v>31.968000000000004</v>
      </c>
      <c r="X58" s="157">
        <f>SUM(V58:W58)</f>
        <v>126.682</v>
      </c>
      <c r="Z58" s="139" t="s">
        <v>262</v>
      </c>
      <c r="AA58" s="141"/>
      <c r="AB58" s="141"/>
      <c r="AC58" s="141"/>
    </row>
    <row r="59" spans="4:29" ht="17.25" customHeight="1">
      <c r="L59" s="139" t="s">
        <v>127</v>
      </c>
    </row>
    <row r="60" spans="4:29" ht="17.25" customHeight="1">
      <c r="S60" s="139">
        <f>SUM(L61,H58,D53)</f>
        <v>90</v>
      </c>
      <c r="U60" s="139" t="s">
        <v>135</v>
      </c>
      <c r="Z60" s="139" t="s">
        <v>135</v>
      </c>
    </row>
    <row r="61" spans="4:29" ht="17.25" customHeight="1" thickBot="1">
      <c r="L61" s="139">
        <v>105</v>
      </c>
      <c r="M61" s="139">
        <f>S60</f>
        <v>90</v>
      </c>
      <c r="V61" s="52" t="s">
        <v>176</v>
      </c>
      <c r="W61" s="52" t="s">
        <v>137</v>
      </c>
      <c r="X61" s="52" t="s">
        <v>138</v>
      </c>
      <c r="AA61" s="52"/>
      <c r="AB61" s="52"/>
      <c r="AC61" s="52"/>
    </row>
    <row r="62" spans="4:29" ht="17.25" customHeight="1">
      <c r="U62" s="144" t="s">
        <v>136</v>
      </c>
      <c r="V62" s="157">
        <f>X58</f>
        <v>126.682</v>
      </c>
      <c r="W62" s="141">
        <f>X20</f>
        <v>126</v>
      </c>
      <c r="X62" s="27">
        <f>V62-W62</f>
        <v>0.68200000000000216</v>
      </c>
      <c r="Z62" s="139" t="s">
        <v>136</v>
      </c>
      <c r="AA62" s="141"/>
      <c r="AB62" s="141"/>
      <c r="AC62" s="141"/>
    </row>
    <row r="63" spans="4:29" ht="17.25" customHeight="1">
      <c r="AA63" s="141"/>
      <c r="AB63" s="141"/>
      <c r="AC63" s="141"/>
    </row>
    <row r="64" spans="4:29" ht="17.25" customHeight="1">
      <c r="U64" s="139" t="s">
        <v>177</v>
      </c>
      <c r="X64" s="145">
        <f>X62/X67</f>
        <v>0.11366666666666703</v>
      </c>
      <c r="Z64" s="139" t="s">
        <v>177</v>
      </c>
      <c r="AA64" s="141"/>
      <c r="AB64" s="141"/>
      <c r="AC64" s="145"/>
    </row>
    <row r="65" spans="21:29" ht="17.25" customHeight="1">
      <c r="AA65" s="141"/>
      <c r="AB65" s="141"/>
      <c r="AC65" s="141"/>
    </row>
    <row r="66" spans="21:29" ht="17.25" customHeight="1" thickBot="1">
      <c r="V66" s="52" t="s">
        <v>178</v>
      </c>
      <c r="W66" s="52" t="s">
        <v>137</v>
      </c>
      <c r="X66" s="52" t="s">
        <v>53</v>
      </c>
      <c r="AA66" s="52"/>
      <c r="AB66" s="52"/>
      <c r="AC66" s="52"/>
    </row>
    <row r="67" spans="21:29" ht="17.25" customHeight="1">
      <c r="U67" s="139" t="s">
        <v>179</v>
      </c>
      <c r="V67" s="141">
        <f>CMDA!P18</f>
        <v>132</v>
      </c>
      <c r="W67" s="141">
        <f>CMDA!A13</f>
        <v>126</v>
      </c>
      <c r="X67" s="141">
        <f>V67-W67</f>
        <v>6</v>
      </c>
      <c r="Z67" s="139" t="s">
        <v>179</v>
      </c>
      <c r="AA67" s="141"/>
      <c r="AB67" s="141"/>
      <c r="AC67" s="141"/>
    </row>
    <row r="1000" spans="184:199" ht="17.25" customHeight="1">
      <c r="GC1000" s="139" t="s">
        <v>61</v>
      </c>
      <c r="GD1000" s="139" t="s">
        <v>62</v>
      </c>
      <c r="GE1000" s="139" t="s">
        <v>63</v>
      </c>
      <c r="GF1000" s="139" t="s">
        <v>64</v>
      </c>
      <c r="GG1000" s="139" t="s">
        <v>65</v>
      </c>
      <c r="GH1000" s="139" t="s">
        <v>66</v>
      </c>
      <c r="GI1000" s="139" t="s">
        <v>67</v>
      </c>
      <c r="GJ1000" s="139" t="s">
        <v>68</v>
      </c>
      <c r="GK1000" s="139" t="s">
        <v>69</v>
      </c>
      <c r="GL1000" s="139" t="s">
        <v>70</v>
      </c>
      <c r="GM1000" s="139" t="s">
        <v>71</v>
      </c>
      <c r="GN1000" s="139" t="s">
        <v>72</v>
      </c>
      <c r="GO1000" s="139" t="s">
        <v>73</v>
      </c>
      <c r="GP1000" s="139" t="s">
        <v>74</v>
      </c>
      <c r="GQ1000" s="139" t="s">
        <v>75</v>
      </c>
    </row>
    <row r="1001" spans="184:199" ht="17.25" customHeight="1">
      <c r="GB1001" s="139">
        <v>0</v>
      </c>
      <c r="GC1001" s="139">
        <v>0</v>
      </c>
      <c r="GD1001" s="139" t="s">
        <v>76</v>
      </c>
      <c r="GE1001" s="139">
        <v>0</v>
      </c>
      <c r="GF1001" s="139">
        <v>0</v>
      </c>
      <c r="GG1001" s="139">
        <v>0</v>
      </c>
      <c r="GH1001" s="139" t="s">
        <v>77</v>
      </c>
      <c r="GI1001" s="139">
        <v>2</v>
      </c>
      <c r="GJ1001" s="139">
        <v>1</v>
      </c>
      <c r="GK1001" s="139">
        <v>2</v>
      </c>
      <c r="GL1001" s="139">
        <v>0</v>
      </c>
      <c r="GM1001" s="139">
        <v>0</v>
      </c>
      <c r="GN1001" s="139">
        <v>0</v>
      </c>
      <c r="GO1001" s="139">
        <v>34</v>
      </c>
      <c r="GP1001" s="139">
        <v>1</v>
      </c>
      <c r="GQ1001" s="139" t="b">
        <v>1</v>
      </c>
    </row>
    <row r="1002" spans="184:199" ht="17.25" customHeight="1">
      <c r="GB1002" s="139">
        <v>0</v>
      </c>
      <c r="GC1002" s="139">
        <v>1</v>
      </c>
      <c r="GF1002" s="139">
        <v>0</v>
      </c>
      <c r="GG1002" s="139">
        <v>0</v>
      </c>
      <c r="GH1002" s="139" t="s">
        <v>83</v>
      </c>
      <c r="GI1002" s="139">
        <v>2</v>
      </c>
      <c r="GJ1002" s="139">
        <v>3</v>
      </c>
      <c r="GK1002" s="139">
        <v>4</v>
      </c>
      <c r="GL1002" s="139">
        <v>0</v>
      </c>
      <c r="GM1002" s="139">
        <v>0</v>
      </c>
      <c r="GN1002" s="139">
        <v>0</v>
      </c>
      <c r="GO1002" s="139">
        <v>19</v>
      </c>
      <c r="GP1002" s="139">
        <v>5</v>
      </c>
      <c r="GQ1002" s="139" t="b">
        <v>1</v>
      </c>
    </row>
    <row r="1003" spans="184:199" ht="17.25" customHeight="1">
      <c r="GB1003" s="139">
        <v>0</v>
      </c>
      <c r="GC1003" s="139">
        <v>2</v>
      </c>
      <c r="GF1003" s="139">
        <v>0</v>
      </c>
      <c r="GG1003" s="139">
        <v>0</v>
      </c>
      <c r="GH1003" s="139" t="s">
        <v>77</v>
      </c>
      <c r="GI1003" s="139">
        <v>2</v>
      </c>
      <c r="GJ1003" s="139">
        <v>17</v>
      </c>
      <c r="GK1003" s="139">
        <v>18</v>
      </c>
      <c r="GL1003" s="139">
        <v>0</v>
      </c>
      <c r="GM1003" s="139">
        <v>0</v>
      </c>
      <c r="GN1003" s="139">
        <v>0</v>
      </c>
      <c r="GO1003" s="139">
        <v>49</v>
      </c>
      <c r="GP1003" s="139">
        <v>5</v>
      </c>
      <c r="GQ1003" s="139" t="b">
        <v>1</v>
      </c>
    </row>
    <row r="1004" spans="184:199" ht="17.25" customHeight="1">
      <c r="GB1004" s="139">
        <v>2</v>
      </c>
      <c r="GC1004" s="139">
        <v>3</v>
      </c>
      <c r="GG1004" s="139">
        <v>1</v>
      </c>
      <c r="GH1004" s="139" t="s">
        <v>77</v>
      </c>
      <c r="GI1004" s="139">
        <v>2</v>
      </c>
      <c r="GJ1004" s="139">
        <v>5</v>
      </c>
      <c r="GK1004" s="139">
        <v>6</v>
      </c>
      <c r="GL1004" s="139">
        <v>0</v>
      </c>
      <c r="GM1004" s="139">
        <v>0</v>
      </c>
      <c r="GN1004" s="139">
        <v>0</v>
      </c>
      <c r="GO1004" s="139">
        <v>9</v>
      </c>
      <c r="GP1004" s="139">
        <v>9</v>
      </c>
      <c r="GQ1004" s="139" t="b">
        <v>1</v>
      </c>
    </row>
    <row r="1005" spans="184:199" ht="17.25" customHeight="1">
      <c r="GB1005" s="139">
        <v>0</v>
      </c>
      <c r="GC1005" s="139">
        <v>4</v>
      </c>
      <c r="GG1005" s="139">
        <v>1</v>
      </c>
      <c r="GH1005" s="139" t="s">
        <v>77</v>
      </c>
      <c r="GI1005" s="139">
        <v>2</v>
      </c>
      <c r="GJ1005" s="139">
        <v>11</v>
      </c>
      <c r="GK1005" s="139">
        <v>12</v>
      </c>
      <c r="GL1005" s="139">
        <v>0</v>
      </c>
      <c r="GM1005" s="139">
        <v>0</v>
      </c>
      <c r="GN1005" s="139">
        <v>0</v>
      </c>
      <c r="GO1005" s="139">
        <v>29</v>
      </c>
      <c r="GP1005" s="139">
        <v>9</v>
      </c>
      <c r="GQ1005" s="139" t="b">
        <v>1</v>
      </c>
    </row>
    <row r="1006" spans="184:199" ht="17.25" customHeight="1">
      <c r="GB1006" s="139">
        <v>17</v>
      </c>
      <c r="GC1006" s="139">
        <v>5</v>
      </c>
      <c r="GF1006" s="139">
        <v>0</v>
      </c>
      <c r="GG1006" s="139">
        <v>3</v>
      </c>
      <c r="GH1006" s="139" t="s">
        <v>83</v>
      </c>
      <c r="GI1006" s="139">
        <v>2</v>
      </c>
      <c r="GJ1006" s="139">
        <v>7</v>
      </c>
      <c r="GK1006" s="139">
        <v>8</v>
      </c>
      <c r="GL1006" s="139">
        <v>0</v>
      </c>
      <c r="GM1006" s="139">
        <v>0</v>
      </c>
      <c r="GN1006" s="139">
        <v>0</v>
      </c>
      <c r="GO1006" s="139">
        <v>4</v>
      </c>
      <c r="GP1006" s="139">
        <v>13</v>
      </c>
      <c r="GQ1006" s="139" t="b">
        <v>1</v>
      </c>
    </row>
    <row r="1007" spans="184:199" ht="17.25" customHeight="1">
      <c r="GB1007" s="139">
        <v>18</v>
      </c>
      <c r="GC1007" s="139">
        <v>6</v>
      </c>
      <c r="GF1007" s="139">
        <v>0</v>
      </c>
      <c r="GG1007" s="139">
        <v>3</v>
      </c>
      <c r="GH1007" s="139" t="s">
        <v>83</v>
      </c>
      <c r="GI1007" s="139">
        <v>2</v>
      </c>
      <c r="GJ1007" s="139">
        <v>9</v>
      </c>
      <c r="GK1007" s="139">
        <v>10</v>
      </c>
      <c r="GL1007" s="139">
        <v>0</v>
      </c>
      <c r="GM1007" s="139">
        <v>0</v>
      </c>
      <c r="GN1007" s="139">
        <v>0</v>
      </c>
      <c r="GO1007" s="139">
        <v>14</v>
      </c>
      <c r="GP1007" s="139">
        <v>13</v>
      </c>
      <c r="GQ1007" s="139" t="b">
        <v>1</v>
      </c>
    </row>
    <row r="1008" spans="184:199" ht="17.25" customHeight="1">
      <c r="GB1008" s="139">
        <v>19</v>
      </c>
      <c r="GC1008" s="139">
        <v>7</v>
      </c>
      <c r="GG1008" s="139">
        <v>5</v>
      </c>
      <c r="GH1008" s="139" t="s">
        <v>78</v>
      </c>
      <c r="GI1008" s="139">
        <v>0</v>
      </c>
      <c r="GJ1008" s="139">
        <v>0</v>
      </c>
      <c r="GK1008" s="139">
        <v>0</v>
      </c>
      <c r="GL1008" s="139">
        <v>0</v>
      </c>
      <c r="GM1008" s="139">
        <v>0</v>
      </c>
      <c r="GN1008" s="139">
        <v>0</v>
      </c>
      <c r="GO1008" s="139">
        <v>2</v>
      </c>
      <c r="GP1008" s="139">
        <v>17</v>
      </c>
      <c r="GQ1008" s="139" t="b">
        <v>1</v>
      </c>
    </row>
    <row r="1009" spans="184:199" ht="17.25" customHeight="1">
      <c r="GB1009" s="139">
        <v>20</v>
      </c>
      <c r="GC1009" s="139">
        <v>8</v>
      </c>
      <c r="GG1009" s="139">
        <v>5</v>
      </c>
      <c r="GH1009" s="139" t="s">
        <v>78</v>
      </c>
      <c r="GI1009" s="139">
        <v>0</v>
      </c>
      <c r="GJ1009" s="139">
        <v>0</v>
      </c>
      <c r="GK1009" s="139">
        <v>0</v>
      </c>
      <c r="GL1009" s="139">
        <v>0</v>
      </c>
      <c r="GM1009" s="139">
        <v>0</v>
      </c>
      <c r="GN1009" s="139">
        <v>0</v>
      </c>
      <c r="GO1009" s="139">
        <v>7</v>
      </c>
      <c r="GP1009" s="139">
        <v>17</v>
      </c>
      <c r="GQ1009" s="139" t="b">
        <v>1</v>
      </c>
    </row>
    <row r="1010" spans="184:199" ht="17.25" customHeight="1">
      <c r="GB1010" s="139">
        <v>21</v>
      </c>
      <c r="GC1010" s="139">
        <v>9</v>
      </c>
      <c r="GG1010" s="139">
        <v>6</v>
      </c>
      <c r="GH1010" s="139" t="s">
        <v>78</v>
      </c>
      <c r="GI1010" s="139">
        <v>0</v>
      </c>
      <c r="GJ1010" s="139">
        <v>0</v>
      </c>
      <c r="GK1010" s="139">
        <v>0</v>
      </c>
      <c r="GL1010" s="139">
        <v>0</v>
      </c>
      <c r="GM1010" s="139">
        <v>0</v>
      </c>
      <c r="GN1010" s="139">
        <v>0</v>
      </c>
      <c r="GO1010" s="139">
        <v>12</v>
      </c>
      <c r="GP1010" s="139">
        <v>17</v>
      </c>
      <c r="GQ1010" s="139" t="b">
        <v>1</v>
      </c>
    </row>
    <row r="1011" spans="184:199" ht="17.25" customHeight="1">
      <c r="GB1011" s="139">
        <v>22</v>
      </c>
      <c r="GC1011" s="139">
        <v>10</v>
      </c>
      <c r="GG1011" s="139">
        <v>6</v>
      </c>
      <c r="GH1011" s="139" t="s">
        <v>78</v>
      </c>
      <c r="GI1011" s="139">
        <v>0</v>
      </c>
      <c r="GJ1011" s="139">
        <v>0</v>
      </c>
      <c r="GK1011" s="139">
        <v>0</v>
      </c>
      <c r="GL1011" s="139">
        <v>0</v>
      </c>
      <c r="GM1011" s="139">
        <v>0</v>
      </c>
      <c r="GN1011" s="139">
        <v>0</v>
      </c>
      <c r="GO1011" s="139">
        <v>17</v>
      </c>
      <c r="GP1011" s="139">
        <v>17</v>
      </c>
      <c r="GQ1011" s="139" t="b">
        <v>1</v>
      </c>
    </row>
    <row r="1012" spans="184:199" ht="17.25" customHeight="1">
      <c r="GB1012" s="139">
        <v>0</v>
      </c>
      <c r="GC1012" s="139">
        <v>11</v>
      </c>
      <c r="GF1012" s="139">
        <v>0</v>
      </c>
      <c r="GG1012" s="139">
        <v>4</v>
      </c>
      <c r="GH1012" s="139" t="s">
        <v>83</v>
      </c>
      <c r="GI1012" s="139">
        <v>2</v>
      </c>
      <c r="GJ1012" s="139">
        <v>13</v>
      </c>
      <c r="GK1012" s="139">
        <v>14</v>
      </c>
      <c r="GL1012" s="139">
        <v>0</v>
      </c>
      <c r="GM1012" s="139">
        <v>0</v>
      </c>
      <c r="GN1012" s="139">
        <v>0</v>
      </c>
      <c r="GO1012" s="139">
        <v>24</v>
      </c>
      <c r="GP1012" s="139">
        <v>13</v>
      </c>
      <c r="GQ1012" s="139" t="b">
        <v>1</v>
      </c>
    </row>
    <row r="1013" spans="184:199" ht="17.25" customHeight="1">
      <c r="GB1013" s="139">
        <v>0</v>
      </c>
      <c r="GC1013" s="139">
        <v>12</v>
      </c>
      <c r="GF1013" s="139">
        <v>0</v>
      </c>
      <c r="GG1013" s="139">
        <v>4</v>
      </c>
      <c r="GH1013" s="139" t="s">
        <v>83</v>
      </c>
      <c r="GI1013" s="139">
        <v>2</v>
      </c>
      <c r="GJ1013" s="139">
        <v>15</v>
      </c>
      <c r="GK1013" s="139">
        <v>16</v>
      </c>
      <c r="GL1013" s="139">
        <v>0</v>
      </c>
      <c r="GM1013" s="139">
        <v>0</v>
      </c>
      <c r="GN1013" s="139">
        <v>0</v>
      </c>
      <c r="GO1013" s="139">
        <v>34</v>
      </c>
      <c r="GP1013" s="139">
        <v>13</v>
      </c>
      <c r="GQ1013" s="139" t="b">
        <v>1</v>
      </c>
    </row>
    <row r="1014" spans="184:199" ht="17.25" customHeight="1">
      <c r="GB1014" s="139">
        <v>0</v>
      </c>
      <c r="GC1014" s="139">
        <v>13</v>
      </c>
      <c r="GG1014" s="139">
        <v>11</v>
      </c>
      <c r="GH1014" s="139" t="s">
        <v>78</v>
      </c>
      <c r="GI1014" s="139">
        <v>0</v>
      </c>
      <c r="GJ1014" s="139">
        <v>0</v>
      </c>
      <c r="GK1014" s="139">
        <v>0</v>
      </c>
      <c r="GL1014" s="139">
        <v>0</v>
      </c>
      <c r="GM1014" s="139">
        <v>0</v>
      </c>
      <c r="GN1014" s="139">
        <v>0</v>
      </c>
      <c r="GO1014" s="139">
        <v>22</v>
      </c>
      <c r="GP1014" s="139">
        <v>17</v>
      </c>
      <c r="GQ1014" s="139" t="b">
        <v>1</v>
      </c>
    </row>
    <row r="1015" spans="184:199" ht="17.25" customHeight="1">
      <c r="GB1015" s="139">
        <v>0</v>
      </c>
      <c r="GC1015" s="139">
        <v>14</v>
      </c>
      <c r="GG1015" s="139">
        <v>11</v>
      </c>
      <c r="GH1015" s="139" t="s">
        <v>78</v>
      </c>
      <c r="GI1015" s="139">
        <v>0</v>
      </c>
      <c r="GJ1015" s="139">
        <v>0</v>
      </c>
      <c r="GK1015" s="139">
        <v>0</v>
      </c>
      <c r="GL1015" s="139">
        <v>0</v>
      </c>
      <c r="GM1015" s="139">
        <v>0</v>
      </c>
      <c r="GN1015" s="139">
        <v>0</v>
      </c>
      <c r="GO1015" s="139">
        <v>27</v>
      </c>
      <c r="GP1015" s="139">
        <v>17</v>
      </c>
      <c r="GQ1015" s="139" t="b">
        <v>1</v>
      </c>
    </row>
    <row r="1016" spans="184:199" ht="17.25" customHeight="1">
      <c r="GB1016" s="139">
        <v>0</v>
      </c>
      <c r="GC1016" s="139">
        <v>15</v>
      </c>
      <c r="GG1016" s="139">
        <v>12</v>
      </c>
      <c r="GH1016" s="139" t="s">
        <v>78</v>
      </c>
      <c r="GI1016" s="139">
        <v>0</v>
      </c>
      <c r="GJ1016" s="139">
        <v>0</v>
      </c>
      <c r="GK1016" s="139">
        <v>0</v>
      </c>
      <c r="GL1016" s="139">
        <v>0</v>
      </c>
      <c r="GM1016" s="139">
        <v>0</v>
      </c>
      <c r="GN1016" s="139">
        <v>0</v>
      </c>
      <c r="GO1016" s="139">
        <v>32</v>
      </c>
      <c r="GP1016" s="139">
        <v>17</v>
      </c>
      <c r="GQ1016" s="139" t="b">
        <v>1</v>
      </c>
    </row>
    <row r="1017" spans="184:199" ht="17.25" customHeight="1">
      <c r="GB1017" s="139">
        <v>0</v>
      </c>
      <c r="GC1017" s="139">
        <v>16</v>
      </c>
      <c r="GG1017" s="139">
        <v>12</v>
      </c>
      <c r="GH1017" s="139" t="s">
        <v>78</v>
      </c>
      <c r="GI1017" s="139">
        <v>0</v>
      </c>
      <c r="GJ1017" s="139">
        <v>0</v>
      </c>
      <c r="GK1017" s="139">
        <v>0</v>
      </c>
      <c r="GL1017" s="139">
        <v>0</v>
      </c>
      <c r="GM1017" s="139">
        <v>0</v>
      </c>
      <c r="GN1017" s="139">
        <v>0</v>
      </c>
      <c r="GO1017" s="139">
        <v>37</v>
      </c>
      <c r="GP1017" s="139">
        <v>17</v>
      </c>
      <c r="GQ1017" s="139" t="b">
        <v>1</v>
      </c>
    </row>
    <row r="1018" spans="184:199" ht="17.25" customHeight="1">
      <c r="GC1018" s="139">
        <v>17</v>
      </c>
      <c r="GF1018" s="139">
        <v>0</v>
      </c>
      <c r="GG1018" s="139">
        <v>2</v>
      </c>
      <c r="GH1018" s="139" t="s">
        <v>83</v>
      </c>
      <c r="GI1018" s="139">
        <v>2</v>
      </c>
      <c r="GJ1018" s="139">
        <v>19</v>
      </c>
      <c r="GK1018" s="139">
        <v>20</v>
      </c>
      <c r="GL1018" s="139">
        <v>0</v>
      </c>
      <c r="GM1018" s="139">
        <v>0</v>
      </c>
      <c r="GN1018" s="139">
        <v>0</v>
      </c>
      <c r="GO1018" s="139">
        <v>44</v>
      </c>
      <c r="GP1018" s="139">
        <v>9</v>
      </c>
      <c r="GQ1018" s="139" t="b">
        <v>1</v>
      </c>
    </row>
    <row r="1019" spans="184:199" ht="17.25" customHeight="1">
      <c r="GC1019" s="139">
        <v>18</v>
      </c>
      <c r="GF1019" s="139">
        <v>0</v>
      </c>
      <c r="GG1019" s="139">
        <v>2</v>
      </c>
      <c r="GH1019" s="139" t="s">
        <v>83</v>
      </c>
      <c r="GI1019" s="139">
        <v>2</v>
      </c>
      <c r="GJ1019" s="139">
        <v>21</v>
      </c>
      <c r="GK1019" s="139">
        <v>22</v>
      </c>
      <c r="GL1019" s="139">
        <v>0</v>
      </c>
      <c r="GM1019" s="139">
        <v>0</v>
      </c>
      <c r="GN1019" s="139">
        <v>0</v>
      </c>
      <c r="GO1019" s="139">
        <v>54</v>
      </c>
      <c r="GP1019" s="139">
        <v>9</v>
      </c>
      <c r="GQ1019" s="139" t="b">
        <v>1</v>
      </c>
    </row>
    <row r="1020" spans="184:199" ht="17.25" customHeight="1">
      <c r="GC1020" s="139">
        <v>19</v>
      </c>
      <c r="GG1020" s="139">
        <v>17</v>
      </c>
      <c r="GH1020" s="139" t="s">
        <v>78</v>
      </c>
      <c r="GI1020" s="139">
        <v>0</v>
      </c>
      <c r="GJ1020" s="139">
        <v>0</v>
      </c>
      <c r="GK1020" s="139">
        <v>0</v>
      </c>
      <c r="GL1020" s="139">
        <v>0</v>
      </c>
      <c r="GM1020" s="139">
        <v>0</v>
      </c>
      <c r="GN1020" s="139">
        <v>0</v>
      </c>
      <c r="GO1020" s="139">
        <v>42</v>
      </c>
      <c r="GP1020" s="139">
        <v>13</v>
      </c>
      <c r="GQ1020" s="139" t="b">
        <v>1</v>
      </c>
    </row>
    <row r="1021" spans="184:199" ht="17.25" customHeight="1">
      <c r="GC1021" s="139">
        <v>20</v>
      </c>
      <c r="GG1021" s="139">
        <v>17</v>
      </c>
      <c r="GH1021" s="139" t="s">
        <v>78</v>
      </c>
      <c r="GI1021" s="139">
        <v>0</v>
      </c>
      <c r="GJ1021" s="139">
        <v>0</v>
      </c>
      <c r="GK1021" s="139">
        <v>0</v>
      </c>
      <c r="GL1021" s="139">
        <v>0</v>
      </c>
      <c r="GM1021" s="139">
        <v>0</v>
      </c>
      <c r="GN1021" s="139">
        <v>0</v>
      </c>
      <c r="GO1021" s="139">
        <v>47</v>
      </c>
      <c r="GP1021" s="139">
        <v>13</v>
      </c>
      <c r="GQ1021" s="139" t="b">
        <v>1</v>
      </c>
    </row>
    <row r="1022" spans="184:199" ht="17.25" customHeight="1">
      <c r="GC1022" s="139">
        <v>21</v>
      </c>
      <c r="GG1022" s="139">
        <v>18</v>
      </c>
      <c r="GH1022" s="139" t="s">
        <v>78</v>
      </c>
      <c r="GI1022" s="139">
        <v>0</v>
      </c>
      <c r="GJ1022" s="139">
        <v>0</v>
      </c>
      <c r="GK1022" s="139">
        <v>0</v>
      </c>
      <c r="GL1022" s="139">
        <v>0</v>
      </c>
      <c r="GM1022" s="139">
        <v>0</v>
      </c>
      <c r="GN1022" s="139">
        <v>0</v>
      </c>
      <c r="GO1022" s="139">
        <v>52</v>
      </c>
      <c r="GP1022" s="139">
        <v>13</v>
      </c>
      <c r="GQ1022" s="139" t="b">
        <v>1</v>
      </c>
    </row>
    <row r="1023" spans="184:199" ht="17.25" customHeight="1">
      <c r="GC1023" s="139">
        <v>22</v>
      </c>
      <c r="GG1023" s="139">
        <v>18</v>
      </c>
      <c r="GH1023" s="139" t="s">
        <v>78</v>
      </c>
      <c r="GI1023" s="139">
        <v>0</v>
      </c>
      <c r="GJ1023" s="139">
        <v>0</v>
      </c>
      <c r="GK1023" s="139">
        <v>0</v>
      </c>
      <c r="GL1023" s="139">
        <v>0</v>
      </c>
      <c r="GM1023" s="139">
        <v>0</v>
      </c>
      <c r="GN1023" s="139">
        <v>0</v>
      </c>
      <c r="GO1023" s="139">
        <v>57</v>
      </c>
      <c r="GP1023" s="139">
        <v>13</v>
      </c>
      <c r="GQ1023" s="139" t="b">
        <v>1</v>
      </c>
    </row>
  </sheetData>
  <sheetProtection scenarios="1" selectLockedCells="1" selectUnlockedCells="1"/>
  <mergeCells count="4">
    <mergeCell ref="U11:W11"/>
    <mergeCell ref="U43:W43"/>
    <mergeCell ref="U49:W49"/>
    <mergeCell ref="U6:W6"/>
  </mergeCells>
  <printOptions headings="1" gridLines="1"/>
  <pageMargins left="0.75" right="0.2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43</vt:i4>
      </vt:variant>
    </vt:vector>
  </HeadingPairs>
  <TitlesOfParts>
    <vt:vector size="64" baseType="lpstr">
      <vt:lpstr>iPotPrior</vt:lpstr>
      <vt:lpstr>iPotPost0</vt:lpstr>
      <vt:lpstr>iPotPost1</vt:lpstr>
      <vt:lpstr>Cancer</vt:lpstr>
      <vt:lpstr>CPost</vt:lpstr>
      <vt:lpstr>ImnsBlank</vt:lpstr>
      <vt:lpstr>ImnsNote</vt:lpstr>
      <vt:lpstr>Inns0NP</vt:lpstr>
      <vt:lpstr>Imns1Reg</vt:lpstr>
      <vt:lpstr>Imns2EVPI</vt:lpstr>
      <vt:lpstr>Imns3SA</vt:lpstr>
      <vt:lpstr>ImnsTree0</vt:lpstr>
      <vt:lpstr>ImnsTree</vt:lpstr>
      <vt:lpstr>ImnsEVwPI</vt:lpstr>
      <vt:lpstr>MStageDA</vt:lpstr>
      <vt:lpstr>Risk</vt:lpstr>
      <vt:lpstr>CMBlank</vt:lpstr>
      <vt:lpstr>CMDA</vt:lpstr>
      <vt:lpstr>CMSA</vt:lpstr>
      <vt:lpstr>CMEvWPI</vt:lpstr>
      <vt:lpstr>CMEVSI</vt:lpstr>
      <vt:lpstr>CMBlank!Print_Area</vt:lpstr>
      <vt:lpstr>CMDA!Print_Area</vt:lpstr>
      <vt:lpstr>CMEVSI!Print_Area</vt:lpstr>
      <vt:lpstr>CMEvWPI!Print_Area</vt:lpstr>
      <vt:lpstr>ImnsEVwPI!Print_Area</vt:lpstr>
      <vt:lpstr>ImnsNote!Print_Area</vt:lpstr>
      <vt:lpstr>MStageDA!Print_Area</vt:lpstr>
      <vt:lpstr>Cancer!TreeData</vt:lpstr>
      <vt:lpstr>CMDA!TreeData</vt:lpstr>
      <vt:lpstr>CMEVSI!TreeData</vt:lpstr>
      <vt:lpstr>CMEvWPI!TreeData</vt:lpstr>
      <vt:lpstr>CPost!TreeData</vt:lpstr>
      <vt:lpstr>ImnsEVwPI!TreeData</vt:lpstr>
      <vt:lpstr>ImnsTree!TreeData</vt:lpstr>
      <vt:lpstr>iPotPost0!TreeData</vt:lpstr>
      <vt:lpstr>iPotPost1!TreeData</vt:lpstr>
      <vt:lpstr>iPotPrior!TreeData</vt:lpstr>
      <vt:lpstr>MStageDA!TreeData</vt:lpstr>
      <vt:lpstr>Risk!TreeData</vt:lpstr>
      <vt:lpstr>Cancer!TreeDiagBase</vt:lpstr>
      <vt:lpstr>CMDA!TreeDiagBase</vt:lpstr>
      <vt:lpstr>CMEVSI!TreeDiagBase</vt:lpstr>
      <vt:lpstr>CMEvWPI!TreeDiagBase</vt:lpstr>
      <vt:lpstr>CPost!TreeDiagBase</vt:lpstr>
      <vt:lpstr>ImnsEVwPI!TreeDiagBase</vt:lpstr>
      <vt:lpstr>ImnsTree!TreeDiagBase</vt:lpstr>
      <vt:lpstr>iPotPost0!TreeDiagBase</vt:lpstr>
      <vt:lpstr>iPotPost1!TreeDiagBase</vt:lpstr>
      <vt:lpstr>iPotPrior!TreeDiagBase</vt:lpstr>
      <vt:lpstr>MStageDA!TreeDiagBase</vt:lpstr>
      <vt:lpstr>Risk!TreeDiagBase</vt:lpstr>
      <vt:lpstr>Cancer!TreeDiagram</vt:lpstr>
      <vt:lpstr>CMDA!TreeDiagram</vt:lpstr>
      <vt:lpstr>CMEVSI!TreeDiagram</vt:lpstr>
      <vt:lpstr>CMEvWPI!TreeDiagram</vt:lpstr>
      <vt:lpstr>CPost!TreeDiagram</vt:lpstr>
      <vt:lpstr>ImnsEVwPI!TreeDiagram</vt:lpstr>
      <vt:lpstr>ImnsTree!TreeDiagram</vt:lpstr>
      <vt:lpstr>iPotPost0!TreeDiagram</vt:lpstr>
      <vt:lpstr>iPotPost1!TreeDiagram</vt:lpstr>
      <vt:lpstr>iPotPrior!TreeDiagram</vt:lpstr>
      <vt:lpstr>MStageDA!TreeDiagram</vt:lpstr>
      <vt:lpstr>Risk!TreeDiagram</vt:lpstr>
    </vt:vector>
  </TitlesOfParts>
  <Company>James Madison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wangpx</dc:creator>
  <cp:lastModifiedBy>wangpxx</cp:lastModifiedBy>
  <cp:lastPrinted>2008-01-24T14:16:23Z</cp:lastPrinted>
  <dcterms:created xsi:type="dcterms:W3CDTF">2007-12-30T19:49:07Z</dcterms:created>
  <dcterms:modified xsi:type="dcterms:W3CDTF">2008-05-17T02:05:07Z</dcterms:modified>
</cp:coreProperties>
</file>