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5480" windowHeight="11640"/>
  </bookViews>
  <sheets>
    <sheet name="JMUBK" sheetId="1" r:id="rId1"/>
    <sheet name="Poisson" sheetId="4" r:id="rId2"/>
    <sheet name="Exp" sheetId="5" r:id="rId3"/>
    <sheet name="Q" sheetId="3" r:id="rId4"/>
    <sheet name="Sheet2" sheetId="2" r:id="rId5"/>
    <sheet name="Q14" sheetId="6" r:id="rId6"/>
  </sheets>
  <definedNames>
    <definedName name="_xlnm.Print_Area" localSheetId="0">JMUBK!$A$1:$L$35</definedName>
  </definedNames>
  <calcPr calcId="125725"/>
</workbook>
</file>

<file path=xl/calcChain.xml><?xml version="1.0" encoding="utf-8"?>
<calcChain xmlns="http://schemas.openxmlformats.org/spreadsheetml/2006/main">
  <c r="H12" i="6"/>
  <c r="D27"/>
  <c r="D23"/>
  <c r="F14"/>
  <c r="F18" s="1"/>
  <c r="E14"/>
  <c r="E18" s="1"/>
  <c r="D14"/>
  <c r="D18" s="1"/>
  <c r="C14"/>
  <c r="C18" s="1"/>
  <c r="D12"/>
  <c r="E12"/>
  <c r="F12"/>
  <c r="C12"/>
  <c r="D17"/>
  <c r="E17"/>
  <c r="F17"/>
  <c r="C17"/>
  <c r="I33" i="1"/>
  <c r="H33"/>
  <c r="G33"/>
  <c r="F33"/>
  <c r="D33"/>
  <c r="C33"/>
  <c r="B33"/>
  <c r="E15"/>
  <c r="F15"/>
  <c r="G15"/>
  <c r="H15"/>
  <c r="I15"/>
  <c r="J15"/>
  <c r="K15"/>
  <c r="D15"/>
  <c r="K18"/>
  <c r="J18"/>
  <c r="I18"/>
  <c r="H18"/>
  <c r="G18"/>
  <c r="F18"/>
  <c r="E18"/>
  <c r="D18"/>
  <c r="C18"/>
  <c r="B18"/>
  <c r="L14"/>
  <c r="L13" s="1"/>
  <c r="L11" s="1"/>
  <c r="K14"/>
  <c r="K13" s="1"/>
  <c r="K11" s="1"/>
  <c r="J14"/>
  <c r="J13" s="1"/>
  <c r="J11" s="1"/>
  <c r="I14"/>
  <c r="I13" s="1"/>
  <c r="I11" s="1"/>
  <c r="H14"/>
  <c r="H13" s="1"/>
  <c r="H11" s="1"/>
  <c r="G14"/>
  <c r="G13" s="1"/>
  <c r="G11" s="1"/>
  <c r="F14"/>
  <c r="F13" s="1"/>
  <c r="F11" s="1"/>
  <c r="E14"/>
  <c r="E13" s="1"/>
  <c r="E11" s="1"/>
  <c r="D14"/>
  <c r="D13" s="1"/>
  <c r="D11" s="1"/>
  <c r="C14"/>
  <c r="C13" s="1"/>
  <c r="C11" s="1"/>
  <c r="B14"/>
  <c r="B13" s="1"/>
  <c r="B11" s="1"/>
  <c r="L8"/>
  <c r="K8"/>
  <c r="J8"/>
  <c r="I8"/>
  <c r="H8"/>
  <c r="G8"/>
  <c r="F8"/>
  <c r="E8"/>
  <c r="D8"/>
  <c r="C8"/>
  <c r="B8"/>
  <c r="B4"/>
  <c r="I34" s="1"/>
  <c r="I35" s="1"/>
  <c r="C14" i="3"/>
  <c r="C15"/>
  <c r="C16"/>
  <c r="C17"/>
  <c r="C18"/>
  <c r="C13"/>
  <c r="B6" i="5"/>
  <c r="B7"/>
  <c r="B8"/>
  <c r="B9"/>
  <c r="B10"/>
  <c r="B11"/>
  <c r="B12"/>
  <c r="B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39"/>
  <c r="B40"/>
  <c r="B41"/>
  <c r="B42"/>
  <c r="B43"/>
  <c r="B44"/>
  <c r="B45"/>
  <c r="B5"/>
  <c r="B5" i="4"/>
  <c r="B6"/>
  <c r="B7"/>
  <c r="B8"/>
  <c r="B9"/>
  <c r="B10"/>
  <c r="B11"/>
  <c r="B12"/>
  <c r="B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39"/>
  <c r="B40"/>
  <c r="B41"/>
  <c r="B42"/>
  <c r="B43"/>
  <c r="B44"/>
  <c r="B4"/>
  <c r="B45" s="1"/>
  <c r="B34" i="1" l="1"/>
  <c r="B35" s="1"/>
  <c r="C34"/>
  <c r="C35" s="1"/>
  <c r="D34"/>
  <c r="D35" s="1"/>
  <c r="F34"/>
  <c r="F35" s="1"/>
  <c r="G34"/>
  <c r="G35" s="1"/>
  <c r="H34"/>
  <c r="H35" s="1"/>
  <c r="B19"/>
  <c r="C19"/>
  <c r="D19"/>
  <c r="E19"/>
  <c r="F19"/>
  <c r="G19"/>
  <c r="H19"/>
  <c r="I19"/>
  <c r="J19"/>
  <c r="K19"/>
  <c r="B20"/>
  <c r="C20"/>
  <c r="D20"/>
  <c r="E20"/>
  <c r="F20"/>
  <c r="G20"/>
  <c r="H20"/>
  <c r="I20"/>
  <c r="J20"/>
  <c r="K20"/>
  <c r="E8" i="3"/>
  <c r="E7"/>
  <c r="E6"/>
  <c r="E9" s="1"/>
  <c r="F9" s="1"/>
  <c r="E5"/>
  <c r="C6"/>
  <c r="C5"/>
  <c r="H26" i="2"/>
  <c r="L7"/>
  <c r="L6"/>
  <c r="K15"/>
  <c r="L15"/>
  <c r="K13"/>
  <c r="L13"/>
  <c r="K11"/>
  <c r="L11"/>
  <c r="K9"/>
  <c r="L9"/>
  <c r="K8"/>
  <c r="L8"/>
  <c r="L20" s="1"/>
  <c r="I20"/>
  <c r="H28" s="1"/>
  <c r="H20"/>
  <c r="H25" s="1"/>
  <c r="K20"/>
  <c r="H24" s="1"/>
  <c r="H21"/>
  <c r="L22" l="1"/>
  <c r="H23"/>
</calcChain>
</file>

<file path=xl/sharedStrings.xml><?xml version="1.0" encoding="utf-8"?>
<sst xmlns="http://schemas.openxmlformats.org/spreadsheetml/2006/main" count="98" uniqueCount="80">
  <si>
    <t>Queue</t>
  </si>
  <si>
    <t>Service mins</t>
  </si>
  <si>
    <t>id</t>
  </si>
  <si>
    <t>time in min</t>
  </si>
  <si>
    <t>inter Arival mins</t>
  </si>
  <si>
    <t>at Time</t>
  </si>
  <si>
    <t>Server busy min</t>
  </si>
  <si>
    <t>Server idle min</t>
  </si>
  <si>
    <t>total time</t>
  </si>
  <si>
    <t>in queue mins</t>
  </si>
  <si>
    <t>no in Queue</t>
  </si>
  <si>
    <t>q no * mins</t>
  </si>
  <si>
    <t>Utilization</t>
  </si>
  <si>
    <t>Lq Queue Length</t>
  </si>
  <si>
    <t>L System length</t>
  </si>
  <si>
    <t>Wq Waiting time to be served</t>
  </si>
  <si>
    <t>W in System time (wait + serve)</t>
  </si>
  <si>
    <t>Pw P(to wait for service)</t>
  </si>
  <si>
    <t>Pn P(n units in system)</t>
  </si>
  <si>
    <t>P0 (P(no unit in system)</t>
  </si>
  <si>
    <t>P1 P(1 unit in system)</t>
  </si>
  <si>
    <t>P2 P(2 unit in system)</t>
  </si>
  <si>
    <t>S P Course Pack</t>
  </si>
  <si>
    <t xml:space="preserve"> S P Course Pack pp 145 P. 1</t>
  </si>
  <si>
    <t>d</t>
  </si>
  <si>
    <t>e</t>
  </si>
  <si>
    <t>W (mins.)</t>
  </si>
  <si>
    <r>
      <t xml:space="preserve">Arrival rate </t>
    </r>
    <r>
      <rPr>
        <sz val="11"/>
        <color theme="1"/>
        <rFont val="Calibri"/>
        <family val="2"/>
      </rPr>
      <t xml:space="preserve">λ </t>
    </r>
    <r>
      <rPr>
        <sz val="11"/>
        <color theme="1"/>
        <rFont val="Calibri"/>
        <family val="2"/>
        <scheme val="minor"/>
      </rPr>
      <t>(# per hour)</t>
    </r>
  </si>
  <si>
    <t>W (hour)</t>
  </si>
  <si>
    <r>
      <t xml:space="preserve">L = </t>
    </r>
    <r>
      <rPr>
        <sz val="11"/>
        <color theme="1"/>
        <rFont val="Calibri"/>
        <family val="2"/>
      </rPr>
      <t>λW</t>
    </r>
  </si>
  <si>
    <t>Poisson Distribution</t>
  </si>
  <si>
    <r>
      <t xml:space="preserve">Arrival rate </t>
    </r>
    <r>
      <rPr>
        <sz val="11"/>
        <color theme="1"/>
        <rFont val="Calibri"/>
        <family val="2"/>
      </rPr>
      <t>λ =</t>
    </r>
  </si>
  <si>
    <t>hour</t>
  </si>
  <si>
    <t>x</t>
  </si>
  <si>
    <t>Sum</t>
  </si>
  <si>
    <t>P(x arrivals)</t>
  </si>
  <si>
    <t>Exponential Distribution</t>
  </si>
  <si>
    <t>Average service rate</t>
  </si>
  <si>
    <t>μ =</t>
  </si>
  <si>
    <t>t</t>
  </si>
  <si>
    <t>f(t)</t>
  </si>
  <si>
    <t>P0</t>
  </si>
  <si>
    <t>P1</t>
  </si>
  <si>
    <t>P2</t>
  </si>
  <si>
    <t>P3</t>
  </si>
  <si>
    <t>P4</t>
  </si>
  <si>
    <t>P5</t>
  </si>
  <si>
    <t>λ</t>
  </si>
  <si>
    <t>μ</t>
  </si>
  <si>
    <t>n</t>
  </si>
  <si>
    <t>Pn</t>
  </si>
  <si>
    <r>
      <t xml:space="preserve">Service Rate </t>
    </r>
    <r>
      <rPr>
        <sz val="11"/>
        <color theme="1"/>
        <rFont val="Calibri"/>
        <family val="2"/>
      </rPr>
      <t>μ (# per hour) =</t>
    </r>
  </si>
  <si>
    <t>Waiting Cost per Hour =</t>
  </si>
  <si>
    <t>Salary per Hour</t>
  </si>
  <si>
    <t>Salary per Server per Hour =</t>
  </si>
  <si>
    <t>Number of Servers</t>
  </si>
  <si>
    <t>Waiting Cost Sum</t>
  </si>
  <si>
    <t>Total Hourly Cost</t>
  </si>
  <si>
    <t>Arrival rate λ (# per hour) = 60 minutes / inter-arrival times minutes</t>
  </si>
  <si>
    <t>Pw = Probability to wait</t>
  </si>
  <si>
    <t>P0=Probability of empty system</t>
  </si>
  <si>
    <t>Lq</t>
  </si>
  <si>
    <t>Wq (hour)</t>
  </si>
  <si>
    <t>Queuing Example: JMU Bookstore</t>
  </si>
  <si>
    <t>P(0), probability that the system is empty</t>
  </si>
  <si>
    <t>Lq, expected queue length</t>
  </si>
  <si>
    <t>L, expected number in system</t>
  </si>
  <si>
    <t>Wq, expected time in queue</t>
  </si>
  <si>
    <t>W, expected total time in system</t>
  </si>
  <si>
    <t>Probability that a customer waits</t>
  </si>
  <si>
    <t>From Q.xls</t>
  </si>
  <si>
    <t>=B32*$B$3</t>
  </si>
  <si>
    <t>=B27*$B$4</t>
  </si>
  <si>
    <t>Arrival rate</t>
  </si>
  <si>
    <t xml:space="preserve">Service rate </t>
  </si>
  <si>
    <t xml:space="preserve">Number of servers </t>
  </si>
  <si>
    <t>P(n&gt;=1) = 1 - P0</t>
  </si>
  <si>
    <t>Wq in minutes</t>
  </si>
  <si>
    <t>W in minutes</t>
  </si>
  <si>
    <t>W - Wq =</t>
  </si>
</sst>
</file>

<file path=xl/styles.xml><?xml version="1.0" encoding="utf-8"?>
<styleSheet xmlns="http://schemas.openxmlformats.org/spreadsheetml/2006/main">
  <numFmts count="7">
    <numFmt numFmtId="164" formatCode="0.0"/>
    <numFmt numFmtId="165" formatCode="0.00000"/>
    <numFmt numFmtId="166" formatCode="0.0000"/>
    <numFmt numFmtId="167" formatCode="&quot;$&quot;#,##0"/>
    <numFmt numFmtId="168" formatCode="&quot;$&quot;#,##0.00"/>
    <numFmt numFmtId="169" formatCode="General_)"/>
    <numFmt numFmtId="170" formatCode="0.0000_)"/>
  </numFmts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i/>
      <sz val="11"/>
      <color theme="1"/>
      <name val="Calibri"/>
      <family val="2"/>
      <scheme val="minor"/>
    </font>
    <font>
      <sz val="11"/>
      <color indexed="8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1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0" fontId="3" fillId="0" borderId="0" xfId="0" applyNumberFormat="1" applyFont="1" applyAlignment="1">
      <alignment horizontal="center"/>
    </xf>
    <xf numFmtId="2" fontId="3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166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166" fontId="0" fillId="0" borderId="0" xfId="0" applyNumberFormat="1"/>
    <xf numFmtId="0" fontId="0" fillId="0" borderId="0" xfId="0" applyAlignment="1">
      <alignment horizontal="left" wrapText="1"/>
    </xf>
    <xf numFmtId="0" fontId="0" fillId="0" borderId="0" xfId="0" applyAlignment="1">
      <alignment horizontal="center" wrapText="1"/>
    </xf>
    <xf numFmtId="167" fontId="0" fillId="0" borderId="0" xfId="0" applyNumberFormat="1" applyAlignment="1">
      <alignment horizontal="center"/>
    </xf>
    <xf numFmtId="168" fontId="0" fillId="0" borderId="0" xfId="0" applyNumberFormat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right" wrapText="1"/>
    </xf>
    <xf numFmtId="10" fontId="0" fillId="0" borderId="0" xfId="0" applyNumberFormat="1"/>
    <xf numFmtId="0" fontId="0" fillId="0" borderId="0" xfId="0" applyAlignment="1">
      <alignment horizontal="right"/>
    </xf>
    <xf numFmtId="0" fontId="0" fillId="0" borderId="0" xfId="0" applyFont="1" applyAlignment="1">
      <alignment horizontal="right"/>
    </xf>
    <xf numFmtId="0" fontId="0" fillId="0" borderId="0" xfId="0" quotePrefix="1" applyAlignment="1">
      <alignment horizontal="left"/>
    </xf>
    <xf numFmtId="169" fontId="4" fillId="2" borderId="10" xfId="0" applyNumberFormat="1" applyFont="1" applyFill="1" applyBorder="1" applyAlignment="1" applyProtection="1">
      <alignment horizontal="left"/>
      <protection locked="0"/>
    </xf>
    <xf numFmtId="169" fontId="5" fillId="2" borderId="10" xfId="0" applyNumberFormat="1" applyFont="1" applyFill="1" applyBorder="1" applyProtection="1">
      <protection locked="0"/>
    </xf>
    <xf numFmtId="10" fontId="4" fillId="2" borderId="10" xfId="0" applyNumberFormat="1" applyFont="1" applyFill="1" applyBorder="1" applyProtection="1">
      <protection locked="0"/>
    </xf>
    <xf numFmtId="170" fontId="4" fillId="2" borderId="10" xfId="0" applyNumberFormat="1" applyFont="1" applyFill="1" applyBorder="1" applyProtection="1">
      <protection locked="0"/>
    </xf>
    <xf numFmtId="0" fontId="4" fillId="2" borderId="11" xfId="0" applyNumberFormat="1" applyFont="1" applyFill="1" applyBorder="1" applyAlignment="1" applyProtection="1">
      <alignment horizontal="left"/>
      <protection locked="0"/>
    </xf>
    <xf numFmtId="169" fontId="4" fillId="2" borderId="12" xfId="0" applyNumberFormat="1" applyFont="1" applyFill="1" applyBorder="1" applyAlignment="1" applyProtection="1">
      <alignment horizontal="left"/>
      <protection locked="0"/>
    </xf>
    <xf numFmtId="169" fontId="4" fillId="2" borderId="0" xfId="0" applyNumberFormat="1" applyFont="1" applyFill="1" applyBorder="1" applyAlignment="1" applyProtection="1">
      <alignment horizontal="left"/>
      <protection locked="0"/>
    </xf>
    <xf numFmtId="166" fontId="6" fillId="0" borderId="0" xfId="0" applyNumberFormat="1" applyFont="1"/>
    <xf numFmtId="0" fontId="6" fillId="0" borderId="0" xfId="0" applyFont="1"/>
    <xf numFmtId="20" fontId="0" fillId="0" borderId="0" xfId="0" applyNumberFormat="1" applyAlignment="1">
      <alignment horizontal="center"/>
    </xf>
    <xf numFmtId="0" fontId="0" fillId="0" borderId="0" xfId="0" applyAlignment="1"/>
    <xf numFmtId="170" fontId="4" fillId="2" borderId="13" xfId="0" applyNumberFormat="1" applyFont="1" applyFill="1" applyBorder="1" applyProtection="1"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P(x arrivals) ~ Poisson Distribution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83552055993004"/>
          <c:y val="0.19480351414406533"/>
          <c:w val="0.8521644794400709"/>
          <c:h val="0.55665062700495771"/>
        </c:manualLayout>
      </c:layout>
      <c:barChart>
        <c:barDir val="col"/>
        <c:grouping val="clustered"/>
        <c:ser>
          <c:idx val="0"/>
          <c:order val="0"/>
          <c:tx>
            <c:strRef>
              <c:f>Poisson!$B$3</c:f>
              <c:strCache>
                <c:ptCount val="1"/>
                <c:pt idx="0">
                  <c:v>P(x arrivals)</c:v>
                </c:pt>
              </c:strCache>
            </c:strRef>
          </c:tx>
          <c:val>
            <c:numRef>
              <c:f>Poisson!$B$4:$B$44</c:f>
              <c:numCache>
                <c:formatCode>0.00000</c:formatCode>
                <c:ptCount val="41"/>
                <c:pt idx="0">
                  <c:v>2.061153622438586E-9</c:v>
                </c:pt>
                <c:pt idx="1">
                  <c:v>4.1223072448771722E-8</c:v>
                </c:pt>
                <c:pt idx="2">
                  <c:v>4.1223072448771714E-7</c:v>
                </c:pt>
                <c:pt idx="3">
                  <c:v>2.7482048299181145E-6</c:v>
                </c:pt>
                <c:pt idx="4">
                  <c:v>1.3741024149590572E-5</c:v>
                </c:pt>
                <c:pt idx="5">
                  <c:v>5.4964096598362289E-5</c:v>
                </c:pt>
                <c:pt idx="6">
                  <c:v>1.8321365532787429E-4</c:v>
                </c:pt>
                <c:pt idx="7">
                  <c:v>5.2346758665106953E-4</c:v>
                </c:pt>
                <c:pt idx="8">
                  <c:v>1.3086689666276738E-3</c:v>
                </c:pt>
                <c:pt idx="9">
                  <c:v>2.908153259172608E-3</c:v>
                </c:pt>
                <c:pt idx="10">
                  <c:v>5.816306518345216E-3</c:v>
                </c:pt>
                <c:pt idx="11">
                  <c:v>1.0575102760627664E-2</c:v>
                </c:pt>
                <c:pt idx="12">
                  <c:v>1.7625171267712774E-2</c:v>
                </c:pt>
                <c:pt idx="13">
                  <c:v>2.7115648104173502E-2</c:v>
                </c:pt>
                <c:pt idx="14">
                  <c:v>3.8736640148819286E-2</c:v>
                </c:pt>
                <c:pt idx="15">
                  <c:v>5.1648853531759048E-2</c:v>
                </c:pt>
                <c:pt idx="16">
                  <c:v>6.4561066914698803E-2</c:v>
                </c:pt>
                <c:pt idx="17">
                  <c:v>7.5954196370233887E-2</c:v>
                </c:pt>
                <c:pt idx="18">
                  <c:v>8.4393551522482096E-2</c:v>
                </c:pt>
                <c:pt idx="19">
                  <c:v>8.8835317392086416E-2</c:v>
                </c:pt>
                <c:pt idx="20">
                  <c:v>8.8835317392086416E-2</c:v>
                </c:pt>
                <c:pt idx="21">
                  <c:v>8.4605064182939435E-2</c:v>
                </c:pt>
                <c:pt idx="22">
                  <c:v>7.6913694711763125E-2</c:v>
                </c:pt>
                <c:pt idx="23">
                  <c:v>6.6881473662402713E-2</c:v>
                </c:pt>
                <c:pt idx="24">
                  <c:v>5.5734561385335606E-2</c:v>
                </c:pt>
                <c:pt idx="25">
                  <c:v>4.4587649108268491E-2</c:v>
                </c:pt>
                <c:pt idx="26">
                  <c:v>3.4298191621744988E-2</c:v>
                </c:pt>
                <c:pt idx="27">
                  <c:v>2.5406067867959251E-2</c:v>
                </c:pt>
                <c:pt idx="28">
                  <c:v>1.8147191334256609E-2</c:v>
                </c:pt>
                <c:pt idx="29">
                  <c:v>1.2515304368452832E-2</c:v>
                </c:pt>
                <c:pt idx="30">
                  <c:v>8.3435362456352209E-3</c:v>
                </c:pt>
                <c:pt idx="31">
                  <c:v>5.3829266100872391E-3</c:v>
                </c:pt>
                <c:pt idx="32">
                  <c:v>3.3643291313045246E-3</c:v>
                </c:pt>
                <c:pt idx="33">
                  <c:v>2.0389873523057726E-3</c:v>
                </c:pt>
                <c:pt idx="34">
                  <c:v>1.1994043248857486E-3</c:v>
                </c:pt>
                <c:pt idx="35">
                  <c:v>6.8537389993471342E-4</c:v>
                </c:pt>
                <c:pt idx="36">
                  <c:v>3.8076327774150747E-4</c:v>
                </c:pt>
                <c:pt idx="37">
                  <c:v>2.0581798796838244E-4</c:v>
                </c:pt>
                <c:pt idx="38">
                  <c:v>1.0832525682546442E-4</c:v>
                </c:pt>
                <c:pt idx="39">
                  <c:v>5.5551413756648413E-5</c:v>
                </c:pt>
                <c:pt idx="40">
                  <c:v>2.7775706878324207E-5</c:v>
                </c:pt>
              </c:numCache>
            </c:numRef>
          </c:val>
        </c:ser>
        <c:axId val="123032704"/>
        <c:axId val="123034624"/>
      </c:barChart>
      <c:catAx>
        <c:axId val="123032704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# of arrivals per hour</a:t>
                </a:r>
              </a:p>
            </c:rich>
          </c:tx>
          <c:layout/>
        </c:title>
        <c:tickLblPos val="nextTo"/>
        <c:crossAx val="123034624"/>
        <c:crosses val="autoZero"/>
        <c:auto val="1"/>
        <c:lblAlgn val="ctr"/>
        <c:lblOffset val="100"/>
      </c:catAx>
      <c:valAx>
        <c:axId val="123034624"/>
        <c:scaling>
          <c:orientation val="minMax"/>
        </c:scaling>
        <c:axPos val="l"/>
        <c:numFmt formatCode="0.00000" sourceLinked="1"/>
        <c:tickLblPos val="nextTo"/>
        <c:crossAx val="123032704"/>
        <c:crosses val="autoZero"/>
        <c:crossBetween val="between"/>
      </c:valAx>
    </c:plotArea>
    <c:plotVisOnly val="1"/>
  </c:chart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f(t) ~ Exponential Probability Distribution</a:t>
            </a:r>
          </a:p>
        </c:rich>
      </c:tx>
      <c:layout>
        <c:manualLayout>
          <c:xMode val="edge"/>
          <c:yMode val="edge"/>
          <c:x val="0.21034711286089275"/>
          <c:y val="1.8518518518518542E-2"/>
        </c:manualLayout>
      </c:layout>
    </c:title>
    <c:plotArea>
      <c:layout/>
      <c:lineChart>
        <c:grouping val="standard"/>
        <c:ser>
          <c:idx val="0"/>
          <c:order val="0"/>
          <c:tx>
            <c:strRef>
              <c:f>Exp!$B$4</c:f>
              <c:strCache>
                <c:ptCount val="1"/>
                <c:pt idx="0">
                  <c:v>f(t)</c:v>
                </c:pt>
              </c:strCache>
            </c:strRef>
          </c:tx>
          <c:marker>
            <c:symbol val="none"/>
          </c:marker>
          <c:cat>
            <c:numRef>
              <c:f>Exp!$A$5:$A$45</c:f>
              <c:numCache>
                <c:formatCode>General</c:formatCode>
                <c:ptCount val="41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0.06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0.1</c:v>
                </c:pt>
                <c:pt idx="11">
                  <c:v>0.11</c:v>
                </c:pt>
                <c:pt idx="12">
                  <c:v>0.12</c:v>
                </c:pt>
                <c:pt idx="13">
                  <c:v>0.13</c:v>
                </c:pt>
                <c:pt idx="14">
                  <c:v>0.14000000000000001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</c:v>
                </c:pt>
                <c:pt idx="19">
                  <c:v>0.19</c:v>
                </c:pt>
                <c:pt idx="20">
                  <c:v>0.2</c:v>
                </c:pt>
                <c:pt idx="21">
                  <c:v>0.21</c:v>
                </c:pt>
                <c:pt idx="22">
                  <c:v>0.22</c:v>
                </c:pt>
                <c:pt idx="23">
                  <c:v>0.23</c:v>
                </c:pt>
                <c:pt idx="24">
                  <c:v>0.24</c:v>
                </c:pt>
                <c:pt idx="25">
                  <c:v>0.25</c:v>
                </c:pt>
                <c:pt idx="26">
                  <c:v>0.26</c:v>
                </c:pt>
                <c:pt idx="27">
                  <c:v>0.27</c:v>
                </c:pt>
                <c:pt idx="28">
                  <c:v>0.28000000000000003</c:v>
                </c:pt>
                <c:pt idx="29">
                  <c:v>0.28999999999999998</c:v>
                </c:pt>
                <c:pt idx="30">
                  <c:v>0.3</c:v>
                </c:pt>
                <c:pt idx="31">
                  <c:v>0.31</c:v>
                </c:pt>
                <c:pt idx="32">
                  <c:v>0.32</c:v>
                </c:pt>
                <c:pt idx="33">
                  <c:v>0.33</c:v>
                </c:pt>
                <c:pt idx="34">
                  <c:v>0.34</c:v>
                </c:pt>
                <c:pt idx="35">
                  <c:v>0.35</c:v>
                </c:pt>
                <c:pt idx="36">
                  <c:v>0.36</c:v>
                </c:pt>
                <c:pt idx="37">
                  <c:v>0.37</c:v>
                </c:pt>
                <c:pt idx="38">
                  <c:v>0.38</c:v>
                </c:pt>
                <c:pt idx="39">
                  <c:v>0.39</c:v>
                </c:pt>
                <c:pt idx="40">
                  <c:v>0.4</c:v>
                </c:pt>
              </c:numCache>
            </c:numRef>
          </c:cat>
          <c:val>
            <c:numRef>
              <c:f>Exp!$B$5:$B$45</c:f>
              <c:numCache>
                <c:formatCode>0.0000</c:formatCode>
                <c:ptCount val="41"/>
                <c:pt idx="0">
                  <c:v>30</c:v>
                </c:pt>
                <c:pt idx="1">
                  <c:v>22.224546620451537</c:v>
                </c:pt>
                <c:pt idx="2">
                  <c:v>16.464349082820792</c:v>
                </c:pt>
                <c:pt idx="3">
                  <c:v>12.197089792217975</c:v>
                </c:pt>
                <c:pt idx="4">
                  <c:v>9.035826357366064</c:v>
                </c:pt>
                <c:pt idx="5">
                  <c:v>6.6939048044528944</c:v>
                </c:pt>
                <c:pt idx="6">
                  <c:v>4.958966646647597</c:v>
                </c:pt>
                <c:pt idx="7">
                  <c:v>3.6736928475894572</c:v>
                </c:pt>
                <c:pt idx="8">
                  <c:v>2.7215385986823755</c:v>
                </c:pt>
                <c:pt idx="9">
                  <c:v>2.0161653821924936</c:v>
                </c:pt>
                <c:pt idx="10">
                  <c:v>1.4936120510359183</c:v>
                </c:pt>
                <c:pt idx="11">
                  <c:v>1.1064950220372005</c:v>
                </c:pt>
                <c:pt idx="12">
                  <c:v>0.81971167341877704</c:v>
                </c:pt>
                <c:pt idx="13">
                  <c:v>0.6072573433741314</c:v>
                </c:pt>
                <c:pt idx="14">
                  <c:v>0.44986730461433111</c:v>
                </c:pt>
                <c:pt idx="15">
                  <c:v>0.33326989614726921</c:v>
                </c:pt>
                <c:pt idx="16">
                  <c:v>0.2468924114706009</c:v>
                </c:pt>
                <c:pt idx="17">
                  <c:v>0.18290239696546898</c:v>
                </c:pt>
                <c:pt idx="18">
                  <c:v>0.1354974282783801</c:v>
                </c:pt>
                <c:pt idx="19">
                  <c:v>0.10037896372413815</c:v>
                </c:pt>
                <c:pt idx="20">
                  <c:v>7.436256529999076E-2</c:v>
                </c:pt>
                <c:pt idx="21">
                  <c:v>5.5089143310867214E-2</c:v>
                </c:pt>
                <c:pt idx="22">
                  <c:v>4.0811041126436819E-2</c:v>
                </c:pt>
                <c:pt idx="23">
                  <c:v>3.0233562871455313E-2</c:v>
                </c:pt>
                <c:pt idx="24">
                  <c:v>2.2397574251300397E-2</c:v>
                </c:pt>
                <c:pt idx="25">
                  <c:v>1.659253110443501E-2</c:v>
                </c:pt>
                <c:pt idx="26">
                  <c:v>1.2292049369393593E-2</c:v>
                </c:pt>
                <c:pt idx="27">
                  <c:v>9.1061741423659869E-3</c:v>
                </c:pt>
                <c:pt idx="28">
                  <c:v>6.7460197253654455E-3</c:v>
                </c:pt>
                <c:pt idx="29">
                  <c:v>4.9975743296290058E-3</c:v>
                </c:pt>
                <c:pt idx="30">
                  <c:v>3.7022941226003869E-3</c:v>
                </c:pt>
                <c:pt idx="31">
                  <c:v>2.742726944345198E-3</c:v>
                </c:pt>
                <c:pt idx="32">
                  <c:v>2.0318620947256168E-3</c:v>
                </c:pt>
                <c:pt idx="33">
                  <c:v>1.5052404616852585E-3</c:v>
                </c:pt>
                <c:pt idx="34">
                  <c:v>1.1151095605238001E-3</c:v>
                </c:pt>
                <c:pt idx="35">
                  <c:v>8.260934804924147E-4</c:v>
                </c:pt>
                <c:pt idx="36">
                  <c:v>6.119851023351588E-4</c:v>
                </c:pt>
                <c:pt idx="37">
                  <c:v>4.5336971459565101E-4</c:v>
                </c:pt>
                <c:pt idx="38">
                  <c:v>3.358645452777282E-4</c:v>
                </c:pt>
                <c:pt idx="39">
                  <c:v>2.4881457482272071E-4</c:v>
                </c:pt>
                <c:pt idx="40">
                  <c:v>1.8432637059984629E-4</c:v>
                </c:pt>
              </c:numCache>
            </c:numRef>
          </c:val>
        </c:ser>
        <c:marker val="1"/>
        <c:axId val="123063680"/>
        <c:axId val="122946688"/>
      </c:lineChart>
      <c:catAx>
        <c:axId val="123063680"/>
        <c:scaling>
          <c:orientation val="minMax"/>
        </c:scaling>
        <c:axPos val="b"/>
        <c:numFmt formatCode="General" sourceLinked="1"/>
        <c:tickLblPos val="nextTo"/>
        <c:crossAx val="122946688"/>
        <c:crosses val="autoZero"/>
        <c:auto val="1"/>
        <c:lblAlgn val="ctr"/>
        <c:lblOffset val="100"/>
      </c:catAx>
      <c:valAx>
        <c:axId val="122946688"/>
        <c:scaling>
          <c:orientation val="minMax"/>
        </c:scaling>
        <c:axPos val="l"/>
        <c:numFmt formatCode="0.0000" sourceLinked="1"/>
        <c:tickLblPos val="nextTo"/>
        <c:crossAx val="123063680"/>
        <c:crosses val="autoZero"/>
        <c:crossBetween val="between"/>
      </c:valAx>
    </c:plotArea>
    <c:plotVisOnly val="1"/>
  </c:chart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47625</xdr:colOff>
      <xdr:row>2</xdr:row>
      <xdr:rowOff>114300</xdr:rowOff>
    </xdr:from>
    <xdr:to>
      <xdr:col>10</xdr:col>
      <xdr:colOff>438150</xdr:colOff>
      <xdr:row>17</xdr:row>
      <xdr:rowOff>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447675</xdr:colOff>
      <xdr:row>3</xdr:row>
      <xdr:rowOff>123825</xdr:rowOff>
    </xdr:from>
    <xdr:to>
      <xdr:col>10</xdr:col>
      <xdr:colOff>142875</xdr:colOff>
      <xdr:row>18</xdr:row>
      <xdr:rowOff>9525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1"/>
  <sheetViews>
    <sheetView tabSelected="1" workbookViewId="0">
      <selection activeCell="C2" sqref="C2"/>
    </sheetView>
  </sheetViews>
  <sheetFormatPr defaultRowHeight="15"/>
  <cols>
    <col min="1" max="1" width="39.7109375" style="1" customWidth="1"/>
    <col min="2" max="2" width="9.42578125" style="1" customWidth="1"/>
    <col min="3" max="9" width="9.140625" style="1" customWidth="1"/>
    <col min="10" max="10" width="9.140625" customWidth="1"/>
    <col min="11" max="11" width="9.140625" style="1" customWidth="1"/>
    <col min="12" max="12" width="9.140625" style="5" customWidth="1"/>
    <col min="13" max="13" width="9.140625" style="1"/>
  </cols>
  <sheetData>
    <row r="1" spans="1:13">
      <c r="A1" s="30" t="s">
        <v>63</v>
      </c>
      <c r="I1"/>
      <c r="J1" s="1"/>
      <c r="K1" s="5"/>
      <c r="L1" s="1"/>
      <c r="M1"/>
    </row>
    <row r="2" spans="1:13">
      <c r="A2" s="31" t="s">
        <v>51</v>
      </c>
      <c r="B2" s="1">
        <v>30</v>
      </c>
      <c r="D2" s="26"/>
      <c r="E2" s="28"/>
      <c r="F2" s="27"/>
      <c r="G2" s="29"/>
      <c r="I2"/>
      <c r="J2" s="1"/>
      <c r="K2" s="5"/>
      <c r="L2" s="1"/>
      <c r="M2"/>
    </row>
    <row r="3" spans="1:13">
      <c r="A3" s="31" t="s">
        <v>54</v>
      </c>
      <c r="B3" s="28">
        <v>30</v>
      </c>
      <c r="D3" s="26"/>
      <c r="E3" s="28"/>
      <c r="F3" s="27"/>
      <c r="G3" s="29"/>
      <c r="I3"/>
      <c r="J3" s="1"/>
      <c r="K3" s="5"/>
      <c r="L3" s="1"/>
      <c r="M3"/>
    </row>
    <row r="4" spans="1:13">
      <c r="A4" s="31" t="s">
        <v>52</v>
      </c>
      <c r="B4" s="29">
        <f>0.6*60</f>
        <v>36</v>
      </c>
      <c r="D4" s="26"/>
      <c r="E4" s="28"/>
      <c r="F4" s="27"/>
      <c r="G4" s="29"/>
      <c r="I4"/>
      <c r="J4" s="1"/>
      <c r="K4" s="5"/>
      <c r="L4" s="1"/>
      <c r="M4"/>
    </row>
    <row r="5" spans="1:13">
      <c r="B5" s="17"/>
      <c r="D5" s="6"/>
      <c r="J5" s="1"/>
    </row>
    <row r="6" spans="1:13">
      <c r="A6" s="33" t="s">
        <v>70</v>
      </c>
      <c r="B6" s="45" t="s">
        <v>58</v>
      </c>
      <c r="C6" s="46"/>
      <c r="D6" s="46"/>
      <c r="E6" s="46"/>
      <c r="F6" s="46"/>
      <c r="G6" s="46"/>
      <c r="H6" s="46"/>
      <c r="I6" s="46"/>
      <c r="J6" s="46"/>
      <c r="K6" s="46"/>
      <c r="L6" s="46"/>
    </row>
    <row r="7" spans="1:13">
      <c r="A7" s="31" t="s">
        <v>27</v>
      </c>
      <c r="B7" s="1">
        <v>20</v>
      </c>
      <c r="C7" s="1">
        <v>21</v>
      </c>
      <c r="D7" s="1">
        <v>22</v>
      </c>
      <c r="E7" s="1">
        <v>23</v>
      </c>
      <c r="F7" s="1">
        <v>24</v>
      </c>
      <c r="G7" s="19">
        <v>25</v>
      </c>
      <c r="H7" s="1">
        <v>26</v>
      </c>
      <c r="I7" s="1">
        <v>27</v>
      </c>
      <c r="J7" s="1">
        <v>28</v>
      </c>
      <c r="K7" s="1">
        <v>29</v>
      </c>
      <c r="L7" s="1">
        <v>30</v>
      </c>
    </row>
    <row r="8" spans="1:13">
      <c r="A8" s="31" t="s">
        <v>12</v>
      </c>
      <c r="B8" s="17">
        <f t="shared" ref="B8:L8" si="0">B7/$B$2</f>
        <v>0.66666666666666663</v>
      </c>
      <c r="C8" s="17">
        <f t="shared" si="0"/>
        <v>0.7</v>
      </c>
      <c r="D8" s="17">
        <f t="shared" si="0"/>
        <v>0.73333333333333328</v>
      </c>
      <c r="E8" s="17">
        <f t="shared" si="0"/>
        <v>0.76666666666666672</v>
      </c>
      <c r="F8" s="17">
        <f t="shared" si="0"/>
        <v>0.8</v>
      </c>
      <c r="G8" s="20">
        <f t="shared" si="0"/>
        <v>0.83333333333333337</v>
      </c>
      <c r="H8" s="17">
        <f t="shared" si="0"/>
        <v>0.8666666666666667</v>
      </c>
      <c r="I8" s="17">
        <f t="shared" si="0"/>
        <v>0.9</v>
      </c>
      <c r="J8" s="17">
        <f t="shared" si="0"/>
        <v>0.93333333333333335</v>
      </c>
      <c r="K8" s="17">
        <f t="shared" si="0"/>
        <v>0.96666666666666667</v>
      </c>
      <c r="L8" s="17">
        <f t="shared" si="0"/>
        <v>1</v>
      </c>
    </row>
    <row r="9" spans="1:13">
      <c r="A9" s="31" t="s">
        <v>60</v>
      </c>
      <c r="B9" s="1">
        <v>0.33329999999999999</v>
      </c>
      <c r="C9" s="6">
        <v>0.3</v>
      </c>
      <c r="D9" s="1">
        <v>0.26669999999999999</v>
      </c>
      <c r="E9" s="6">
        <v>0.23330000000000001</v>
      </c>
      <c r="F9" s="1">
        <v>0.2</v>
      </c>
      <c r="G9" s="19">
        <v>0.16669999999999999</v>
      </c>
      <c r="H9" s="1">
        <v>0.1333</v>
      </c>
      <c r="I9" s="1">
        <v>0.1</v>
      </c>
      <c r="J9" s="1">
        <v>6.6699999999999995E-2</v>
      </c>
      <c r="K9" s="1">
        <v>3.3300000000000003E-2</v>
      </c>
      <c r="L9" s="1"/>
    </row>
    <row r="10" spans="1:13">
      <c r="A10" s="31" t="s">
        <v>61</v>
      </c>
      <c r="B10" s="1">
        <v>1.333</v>
      </c>
      <c r="C10" s="6"/>
      <c r="E10" s="6"/>
      <c r="G10" s="19">
        <v>4.1666999999999996</v>
      </c>
      <c r="J10" s="1"/>
      <c r="L10" s="1"/>
    </row>
    <row r="11" spans="1:13">
      <c r="A11" s="31" t="s">
        <v>29</v>
      </c>
      <c r="B11" s="1">
        <f t="shared" ref="B11:L11" si="1">B7*B13</f>
        <v>2</v>
      </c>
      <c r="C11" s="6">
        <f t="shared" si="1"/>
        <v>2.333333333333333</v>
      </c>
      <c r="D11" s="1">
        <f t="shared" si="1"/>
        <v>2.75</v>
      </c>
      <c r="E11" s="6">
        <f t="shared" si="1"/>
        <v>3.2857142857142856</v>
      </c>
      <c r="F11" s="1">
        <f t="shared" si="1"/>
        <v>4</v>
      </c>
      <c r="G11" s="19">
        <f t="shared" si="1"/>
        <v>5</v>
      </c>
      <c r="H11" s="1">
        <f t="shared" si="1"/>
        <v>6.5</v>
      </c>
      <c r="I11" s="1">
        <f t="shared" si="1"/>
        <v>9</v>
      </c>
      <c r="J11" s="1">
        <f t="shared" si="1"/>
        <v>14</v>
      </c>
      <c r="K11" s="1">
        <f t="shared" si="1"/>
        <v>29</v>
      </c>
      <c r="L11" s="1" t="e">
        <f t="shared" si="1"/>
        <v>#DIV/0!</v>
      </c>
    </row>
    <row r="12" spans="1:13">
      <c r="A12" s="31" t="s">
        <v>62</v>
      </c>
      <c r="B12" s="1">
        <v>6.6699999999999995E-2</v>
      </c>
      <c r="C12" s="6"/>
      <c r="E12" s="6"/>
      <c r="G12" s="19">
        <v>0.16669999999999999</v>
      </c>
      <c r="J12" s="1"/>
      <c r="L12" s="1"/>
    </row>
    <row r="13" spans="1:13">
      <c r="A13" s="31" t="s">
        <v>28</v>
      </c>
      <c r="B13" s="6">
        <f t="shared" ref="B13:L13" si="2">B14/60</f>
        <v>0.1</v>
      </c>
      <c r="C13" s="6">
        <f t="shared" si="2"/>
        <v>0.1111111111111111</v>
      </c>
      <c r="D13" s="6">
        <f t="shared" si="2"/>
        <v>0.125</v>
      </c>
      <c r="E13" s="6">
        <f t="shared" si="2"/>
        <v>0.14285714285714285</v>
      </c>
      <c r="F13" s="6">
        <f t="shared" si="2"/>
        <v>0.16666666666666666</v>
      </c>
      <c r="G13" s="21">
        <f t="shared" si="2"/>
        <v>0.2</v>
      </c>
      <c r="H13" s="6">
        <f t="shared" si="2"/>
        <v>0.25</v>
      </c>
      <c r="I13" s="6">
        <f t="shared" si="2"/>
        <v>0.33333333333333331</v>
      </c>
      <c r="J13" s="6">
        <f t="shared" si="2"/>
        <v>0.5</v>
      </c>
      <c r="K13" s="6">
        <f t="shared" si="2"/>
        <v>1</v>
      </c>
      <c r="L13" s="6" t="e">
        <f t="shared" si="2"/>
        <v>#DIV/0!</v>
      </c>
    </row>
    <row r="14" spans="1:13">
      <c r="A14" s="31" t="s">
        <v>26</v>
      </c>
      <c r="B14" s="1">
        <f t="shared" ref="B14:L14" si="3">1/($B$2-B7)*60</f>
        <v>6</v>
      </c>
      <c r="C14" s="18">
        <f t="shared" si="3"/>
        <v>6.6666666666666661</v>
      </c>
      <c r="D14" s="1">
        <f t="shared" si="3"/>
        <v>7.5</v>
      </c>
      <c r="E14" s="18">
        <f t="shared" si="3"/>
        <v>8.5714285714285712</v>
      </c>
      <c r="F14" s="1">
        <f t="shared" si="3"/>
        <v>10</v>
      </c>
      <c r="G14" s="19">
        <f t="shared" si="3"/>
        <v>12</v>
      </c>
      <c r="H14" s="1">
        <f t="shared" si="3"/>
        <v>15</v>
      </c>
      <c r="I14" s="1">
        <f t="shared" si="3"/>
        <v>20</v>
      </c>
      <c r="J14" s="1">
        <f t="shared" si="3"/>
        <v>30</v>
      </c>
      <c r="K14" s="1">
        <f t="shared" si="3"/>
        <v>60</v>
      </c>
      <c r="L14" s="1" t="e">
        <f t="shared" si="3"/>
        <v>#DIV/0!</v>
      </c>
    </row>
    <row r="15" spans="1:13">
      <c r="A15" s="31" t="s">
        <v>59</v>
      </c>
      <c r="B15" s="1">
        <v>0.66669999999999996</v>
      </c>
      <c r="C15" s="6">
        <v>0.7</v>
      </c>
      <c r="D15" s="1">
        <f t="shared" ref="D15:K15" si="4">1-D9</f>
        <v>0.73330000000000006</v>
      </c>
      <c r="E15" s="1">
        <f t="shared" si="4"/>
        <v>0.76669999999999994</v>
      </c>
      <c r="F15" s="1">
        <f t="shared" si="4"/>
        <v>0.8</v>
      </c>
      <c r="G15" s="1">
        <f t="shared" si="4"/>
        <v>0.83330000000000004</v>
      </c>
      <c r="H15" s="1">
        <f t="shared" si="4"/>
        <v>0.86670000000000003</v>
      </c>
      <c r="I15" s="1">
        <f t="shared" si="4"/>
        <v>0.9</v>
      </c>
      <c r="J15" s="1">
        <f t="shared" si="4"/>
        <v>0.93330000000000002</v>
      </c>
      <c r="K15" s="1">
        <f t="shared" si="4"/>
        <v>0.9667</v>
      </c>
      <c r="L15" s="1"/>
    </row>
    <row r="16" spans="1:13">
      <c r="A16" s="31"/>
      <c r="C16" s="6"/>
      <c r="E16" s="6"/>
      <c r="G16" s="19"/>
      <c r="J16" s="1"/>
      <c r="L16" s="1"/>
    </row>
    <row r="17" spans="1:13">
      <c r="A17" s="31" t="s">
        <v>55</v>
      </c>
      <c r="B17" s="1">
        <v>1</v>
      </c>
      <c r="C17" s="1">
        <v>1</v>
      </c>
      <c r="D17" s="1">
        <v>1</v>
      </c>
      <c r="E17" s="1">
        <v>1</v>
      </c>
      <c r="F17" s="1">
        <v>1</v>
      </c>
      <c r="G17" s="1">
        <v>1</v>
      </c>
      <c r="H17" s="1">
        <v>1</v>
      </c>
      <c r="I17" s="1">
        <v>1</v>
      </c>
      <c r="J17" s="1">
        <v>1</v>
      </c>
      <c r="K17" s="1">
        <v>1</v>
      </c>
      <c r="L17" s="1"/>
    </row>
    <row r="18" spans="1:13">
      <c r="A18" s="31" t="s">
        <v>53</v>
      </c>
      <c r="B18" s="28">
        <f t="shared" ref="B18:K18" si="5">B17*$B$3</f>
        <v>30</v>
      </c>
      <c r="C18" s="28">
        <f t="shared" si="5"/>
        <v>30</v>
      </c>
      <c r="D18" s="28">
        <f t="shared" si="5"/>
        <v>30</v>
      </c>
      <c r="E18" s="28">
        <f t="shared" si="5"/>
        <v>30</v>
      </c>
      <c r="F18" s="28">
        <f t="shared" si="5"/>
        <v>30</v>
      </c>
      <c r="G18" s="28">
        <f t="shared" si="5"/>
        <v>30</v>
      </c>
      <c r="H18" s="28">
        <f t="shared" si="5"/>
        <v>30</v>
      </c>
      <c r="I18" s="28">
        <f t="shared" si="5"/>
        <v>30</v>
      </c>
      <c r="J18" s="28">
        <f t="shared" si="5"/>
        <v>30</v>
      </c>
      <c r="K18" s="28">
        <f t="shared" si="5"/>
        <v>30</v>
      </c>
      <c r="L18" s="1"/>
    </row>
    <row r="19" spans="1:13">
      <c r="A19" s="31" t="s">
        <v>56</v>
      </c>
      <c r="B19" s="28">
        <f t="shared" ref="B19:K19" si="6">$B$4*B11</f>
        <v>72</v>
      </c>
      <c r="C19" s="28">
        <f t="shared" si="6"/>
        <v>83.999999999999986</v>
      </c>
      <c r="D19" s="28">
        <f t="shared" si="6"/>
        <v>99</v>
      </c>
      <c r="E19" s="28">
        <f t="shared" si="6"/>
        <v>118.28571428571428</v>
      </c>
      <c r="F19" s="28">
        <f t="shared" si="6"/>
        <v>144</v>
      </c>
      <c r="G19" s="28">
        <f t="shared" si="6"/>
        <v>180</v>
      </c>
      <c r="H19" s="28">
        <f t="shared" si="6"/>
        <v>234</v>
      </c>
      <c r="I19" s="28">
        <f t="shared" si="6"/>
        <v>324</v>
      </c>
      <c r="J19" s="28">
        <f t="shared" si="6"/>
        <v>504</v>
      </c>
      <c r="K19" s="28">
        <f t="shared" si="6"/>
        <v>1044</v>
      </c>
      <c r="L19" s="1"/>
    </row>
    <row r="20" spans="1:13">
      <c r="A20" s="31" t="s">
        <v>57</v>
      </c>
      <c r="B20" s="28">
        <f t="shared" ref="B20:K20" si="7">B18+B19</f>
        <v>102</v>
      </c>
      <c r="C20" s="28">
        <f t="shared" si="7"/>
        <v>113.99999999999999</v>
      </c>
      <c r="D20" s="28">
        <f t="shared" si="7"/>
        <v>129</v>
      </c>
      <c r="E20" s="28">
        <f t="shared" si="7"/>
        <v>148.28571428571428</v>
      </c>
      <c r="F20" s="28">
        <f t="shared" si="7"/>
        <v>174</v>
      </c>
      <c r="G20" s="28">
        <f t="shared" si="7"/>
        <v>210</v>
      </c>
      <c r="H20" s="28">
        <f t="shared" si="7"/>
        <v>264</v>
      </c>
      <c r="I20" s="28">
        <f t="shared" si="7"/>
        <v>354</v>
      </c>
      <c r="J20" s="28">
        <f t="shared" si="7"/>
        <v>534</v>
      </c>
      <c r="K20" s="28">
        <f t="shared" si="7"/>
        <v>1074</v>
      </c>
      <c r="L20" s="1"/>
    </row>
    <row r="21" spans="1:13">
      <c r="J21" s="1"/>
    </row>
    <row r="22" spans="1:13" s="4" customFormat="1">
      <c r="A22" s="34" t="s">
        <v>70</v>
      </c>
      <c r="B22" s="45" t="s">
        <v>58</v>
      </c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3"/>
    </row>
    <row r="23" spans="1:13">
      <c r="A23" s="31" t="s">
        <v>27</v>
      </c>
      <c r="B23" s="1">
        <v>25</v>
      </c>
      <c r="C23" s="1">
        <v>25</v>
      </c>
      <c r="D23" s="1">
        <v>25</v>
      </c>
      <c r="E23" s="1">
        <v>30</v>
      </c>
      <c r="F23" s="1">
        <v>30</v>
      </c>
      <c r="G23" s="1">
        <v>30</v>
      </c>
      <c r="H23" s="1">
        <v>40</v>
      </c>
      <c r="I23" s="1">
        <v>40</v>
      </c>
      <c r="J23" s="1"/>
    </row>
    <row r="24" spans="1:13">
      <c r="A24" s="31" t="s">
        <v>12</v>
      </c>
      <c r="B24" s="17">
        <v>0.83330000000000004</v>
      </c>
      <c r="C24" s="17">
        <v>0.41670000000000001</v>
      </c>
      <c r="D24" s="17">
        <v>0.27779999999999999</v>
      </c>
      <c r="E24" s="17">
        <v>1</v>
      </c>
      <c r="F24" s="17">
        <v>0.5</v>
      </c>
      <c r="G24" s="17">
        <v>0.33329999999999999</v>
      </c>
      <c r="H24" s="17">
        <v>0.66669999999999996</v>
      </c>
      <c r="I24" s="17">
        <v>0.44440000000000002</v>
      </c>
      <c r="J24" s="32"/>
      <c r="K24" s="17"/>
    </row>
    <row r="25" spans="1:13">
      <c r="A25" s="31" t="s">
        <v>64</v>
      </c>
      <c r="B25" s="17">
        <v>0.16669999999999999</v>
      </c>
      <c r="C25" s="1">
        <v>0.4118</v>
      </c>
      <c r="D25" s="1">
        <v>0.43209999999999998</v>
      </c>
      <c r="E25" s="1" t="e">
        <v>#DIV/0!</v>
      </c>
      <c r="F25" s="1">
        <v>0.33329999999999999</v>
      </c>
      <c r="G25" s="1">
        <v>0.36359999999999998</v>
      </c>
      <c r="H25" s="1">
        <v>0.2</v>
      </c>
      <c r="I25" s="1">
        <v>0.25419999999999998</v>
      </c>
      <c r="J25" s="1"/>
    </row>
    <row r="26" spans="1:13">
      <c r="A26" s="31" t="s">
        <v>65</v>
      </c>
      <c r="B26" s="1">
        <v>4.1666999999999996</v>
      </c>
      <c r="C26" s="1">
        <v>0.17510000000000001</v>
      </c>
      <c r="D26" s="1">
        <v>2.2200000000000001E-2</v>
      </c>
      <c r="E26" s="1" t="e">
        <v>#DIV/0!</v>
      </c>
      <c r="F26" s="1">
        <v>0.33329999999999999</v>
      </c>
      <c r="G26" s="1">
        <v>4.5499999999999999E-2</v>
      </c>
      <c r="H26" s="1">
        <v>1.0667</v>
      </c>
      <c r="I26" s="1">
        <v>0.14460000000000001</v>
      </c>
    </row>
    <row r="27" spans="1:13">
      <c r="A27" s="31" t="s">
        <v>66</v>
      </c>
      <c r="B27" s="1">
        <v>5</v>
      </c>
      <c r="C27" s="1">
        <v>1.0084</v>
      </c>
      <c r="D27" s="1">
        <v>0.85550000000000004</v>
      </c>
      <c r="E27" s="1" t="e">
        <v>#DIV/0!</v>
      </c>
      <c r="F27" s="1">
        <v>1.3332999999999999</v>
      </c>
      <c r="G27" s="1">
        <v>1.0455000000000001</v>
      </c>
      <c r="H27" s="1">
        <v>2.4</v>
      </c>
      <c r="I27" s="1">
        <v>1.478</v>
      </c>
    </row>
    <row r="28" spans="1:13">
      <c r="A28" s="31" t="s">
        <v>67</v>
      </c>
      <c r="B28" s="1">
        <v>0.16669999999999999</v>
      </c>
      <c r="C28" s="1">
        <v>7.0000000000000001E-3</v>
      </c>
      <c r="D28" s="1">
        <v>8.9999999999999998E-4</v>
      </c>
      <c r="E28" s="1" t="e">
        <v>#DIV/0!</v>
      </c>
      <c r="F28" s="1">
        <v>1.11E-2</v>
      </c>
      <c r="G28" s="1">
        <v>1.5E-3</v>
      </c>
      <c r="H28" s="1">
        <v>2.6700000000000002E-2</v>
      </c>
      <c r="I28" s="1">
        <v>3.5999999999999999E-3</v>
      </c>
    </row>
    <row r="29" spans="1:13">
      <c r="A29" s="31" t="s">
        <v>68</v>
      </c>
      <c r="B29" s="1">
        <v>0.2</v>
      </c>
      <c r="C29" s="1">
        <v>4.0300000000000002E-2</v>
      </c>
      <c r="D29" s="1">
        <v>3.4200000000000001E-2</v>
      </c>
      <c r="E29" s="1" t="e">
        <v>#DIV/0!</v>
      </c>
      <c r="F29" s="1">
        <v>4.4400000000000002E-2</v>
      </c>
      <c r="G29" s="1">
        <v>3.4799999999999998E-2</v>
      </c>
      <c r="H29" s="1">
        <v>0.06</v>
      </c>
      <c r="I29" s="1">
        <v>3.6900000000000002E-2</v>
      </c>
      <c r="J29" s="1"/>
    </row>
    <row r="30" spans="1:13">
      <c r="A30" s="31" t="s">
        <v>69</v>
      </c>
      <c r="B30" s="1">
        <v>0.83330000000000004</v>
      </c>
      <c r="C30" s="1">
        <v>0.24510000000000001</v>
      </c>
      <c r="D30" s="1">
        <v>5.7700000000000001E-2</v>
      </c>
      <c r="E30" s="1" t="e">
        <v>#DIV/0!</v>
      </c>
      <c r="F30" s="1">
        <v>0.33329999999999999</v>
      </c>
      <c r="G30" s="1">
        <v>9.0899999999999995E-2</v>
      </c>
      <c r="H30" s="1">
        <v>0.5333</v>
      </c>
      <c r="I30" s="1">
        <v>0.18079999999999999</v>
      </c>
    </row>
    <row r="31" spans="1:13">
      <c r="A31" s="31"/>
      <c r="B31" s="35" t="s">
        <v>71</v>
      </c>
      <c r="J31" s="1"/>
    </row>
    <row r="32" spans="1:13">
      <c r="A32" s="31" t="s">
        <v>55</v>
      </c>
      <c r="B32" s="1">
        <v>1</v>
      </c>
      <c r="C32" s="1">
        <v>2</v>
      </c>
      <c r="D32" s="1">
        <v>3</v>
      </c>
      <c r="E32" s="1">
        <v>1</v>
      </c>
      <c r="F32" s="1">
        <v>2</v>
      </c>
      <c r="G32" s="1">
        <v>3</v>
      </c>
      <c r="H32" s="1">
        <v>2</v>
      </c>
      <c r="I32" s="1">
        <v>3</v>
      </c>
      <c r="J32" s="1"/>
    </row>
    <row r="33" spans="1:11">
      <c r="A33" s="31" t="s">
        <v>53</v>
      </c>
      <c r="B33" s="28">
        <f>B32*$B$3</f>
        <v>30</v>
      </c>
      <c r="C33" s="28">
        <f>C32*$B$3</f>
        <v>60</v>
      </c>
      <c r="D33" s="28">
        <f>D32*$B$3</f>
        <v>90</v>
      </c>
      <c r="F33" s="28">
        <f>F32*$B$3</f>
        <v>60</v>
      </c>
      <c r="G33" s="28">
        <f>G32*$B$3</f>
        <v>90</v>
      </c>
      <c r="H33" s="28">
        <f>H32*$B$3</f>
        <v>60</v>
      </c>
      <c r="I33" s="28">
        <f>I32*$B$3</f>
        <v>90</v>
      </c>
      <c r="J33" s="28"/>
      <c r="K33" s="28"/>
    </row>
    <row r="34" spans="1:11">
      <c r="A34" s="31" t="s">
        <v>56</v>
      </c>
      <c r="B34" s="29">
        <f>B27*$B$4</f>
        <v>180</v>
      </c>
      <c r="C34" s="29">
        <f>C27*$B$4</f>
        <v>36.302399999999999</v>
      </c>
      <c r="D34" s="29">
        <f>D27*$B$4</f>
        <v>30.798000000000002</v>
      </c>
      <c r="F34" s="29">
        <f>F27*$B$4</f>
        <v>47.998799999999996</v>
      </c>
      <c r="G34" s="29">
        <f>G27*$B$4</f>
        <v>37.638000000000005</v>
      </c>
      <c r="H34" s="29">
        <f>H27*$B$4</f>
        <v>86.399999999999991</v>
      </c>
      <c r="I34" s="29">
        <f>I27*$B$4</f>
        <v>53.207999999999998</v>
      </c>
      <c r="J34" s="29"/>
      <c r="K34" s="29"/>
    </row>
    <row r="35" spans="1:11">
      <c r="A35" s="31" t="s">
        <v>57</v>
      </c>
      <c r="B35" s="29">
        <f>B33+B34</f>
        <v>210</v>
      </c>
      <c r="C35" s="29">
        <f>C33+C34</f>
        <v>96.302400000000006</v>
      </c>
      <c r="D35" s="29">
        <f>D33+D34</f>
        <v>120.798</v>
      </c>
      <c r="F35" s="29">
        <f>F33+F34</f>
        <v>107.99879999999999</v>
      </c>
      <c r="G35" s="29">
        <f>G33+G34</f>
        <v>127.63800000000001</v>
      </c>
      <c r="H35" s="29">
        <f>H33+H34</f>
        <v>146.39999999999998</v>
      </c>
      <c r="I35" s="29">
        <f>I33+I34</f>
        <v>143.208</v>
      </c>
      <c r="J35" s="29"/>
      <c r="K35" s="29"/>
    </row>
    <row r="36" spans="1:11">
      <c r="B36" s="35" t="s">
        <v>72</v>
      </c>
      <c r="C36" s="2"/>
    </row>
    <row r="37" spans="1:11">
      <c r="C37" s="2"/>
      <c r="J37" s="1"/>
    </row>
    <row r="38" spans="1:11">
      <c r="C38" s="2"/>
    </row>
    <row r="39" spans="1:11">
      <c r="C39" s="2"/>
    </row>
    <row r="40" spans="1:11">
      <c r="C40" s="2"/>
    </row>
    <row r="41" spans="1:11">
      <c r="C41" s="2"/>
    </row>
  </sheetData>
  <mergeCells count="2">
    <mergeCell ref="B6:L6"/>
    <mergeCell ref="B22:L22"/>
  </mergeCells>
  <printOptions headings="1" gridLines="1"/>
  <pageMargins left="0.7" right="0.7" top="0.75" bottom="0.75" header="0.3" footer="0.3"/>
  <pageSetup scale="6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45"/>
  <sheetViews>
    <sheetView workbookViewId="0">
      <selection activeCell="A21" sqref="A21"/>
    </sheetView>
  </sheetViews>
  <sheetFormatPr defaultRowHeight="15"/>
  <cols>
    <col min="1" max="1" width="14.85546875" style="1" customWidth="1"/>
    <col min="2" max="2" width="12" bestFit="1" customWidth="1"/>
  </cols>
  <sheetData>
    <row r="1" spans="1:3">
      <c r="A1" s="2" t="s">
        <v>30</v>
      </c>
    </row>
    <row r="2" spans="1:3">
      <c r="A2" s="1" t="s">
        <v>31</v>
      </c>
      <c r="B2" s="1">
        <v>20</v>
      </c>
      <c r="C2" t="s">
        <v>32</v>
      </c>
    </row>
    <row r="3" spans="1:3">
      <c r="A3" s="1" t="s">
        <v>33</v>
      </c>
      <c r="B3" t="s">
        <v>35</v>
      </c>
    </row>
    <row r="4" spans="1:3">
      <c r="A4" s="1">
        <v>0</v>
      </c>
      <c r="B4" s="22">
        <f>POISSON(A4,$B$2,FALSE)</f>
        <v>2.061153622438586E-9</v>
      </c>
    </row>
    <row r="5" spans="1:3">
      <c r="A5" s="1">
        <v>1</v>
      </c>
      <c r="B5" s="22">
        <f t="shared" ref="B5:B44" si="0">POISSON(A5,$B$2,FALSE)</f>
        <v>4.1223072448771722E-8</v>
      </c>
    </row>
    <row r="6" spans="1:3">
      <c r="A6" s="1">
        <v>2</v>
      </c>
      <c r="B6" s="22">
        <f t="shared" si="0"/>
        <v>4.1223072448771714E-7</v>
      </c>
    </row>
    <row r="7" spans="1:3">
      <c r="A7" s="1">
        <v>3</v>
      </c>
      <c r="B7" s="22">
        <f t="shared" si="0"/>
        <v>2.7482048299181145E-6</v>
      </c>
    </row>
    <row r="8" spans="1:3">
      <c r="A8" s="1">
        <v>4</v>
      </c>
      <c r="B8" s="22">
        <f t="shared" si="0"/>
        <v>1.3741024149590572E-5</v>
      </c>
    </row>
    <row r="9" spans="1:3">
      <c r="A9" s="1">
        <v>5</v>
      </c>
      <c r="B9" s="22">
        <f t="shared" si="0"/>
        <v>5.4964096598362289E-5</v>
      </c>
    </row>
    <row r="10" spans="1:3">
      <c r="A10" s="1">
        <v>6</v>
      </c>
      <c r="B10" s="22">
        <f t="shared" si="0"/>
        <v>1.8321365532787429E-4</v>
      </c>
    </row>
    <row r="11" spans="1:3">
      <c r="A11" s="1">
        <v>7</v>
      </c>
      <c r="B11" s="22">
        <f t="shared" si="0"/>
        <v>5.2346758665106953E-4</v>
      </c>
    </row>
    <row r="12" spans="1:3">
      <c r="A12" s="1">
        <v>8</v>
      </c>
      <c r="B12" s="22">
        <f t="shared" si="0"/>
        <v>1.3086689666276738E-3</v>
      </c>
    </row>
    <row r="13" spans="1:3">
      <c r="A13" s="1">
        <v>9</v>
      </c>
      <c r="B13" s="22">
        <f t="shared" si="0"/>
        <v>2.908153259172608E-3</v>
      </c>
    </row>
    <row r="14" spans="1:3">
      <c r="A14" s="1">
        <v>10</v>
      </c>
      <c r="B14" s="22">
        <f t="shared" si="0"/>
        <v>5.816306518345216E-3</v>
      </c>
    </row>
    <row r="15" spans="1:3">
      <c r="A15" s="1">
        <v>11</v>
      </c>
      <c r="B15" s="22">
        <f t="shared" si="0"/>
        <v>1.0575102760627664E-2</v>
      </c>
    </row>
    <row r="16" spans="1:3">
      <c r="A16" s="1">
        <v>12</v>
      </c>
      <c r="B16" s="22">
        <f t="shared" si="0"/>
        <v>1.7625171267712774E-2</v>
      </c>
    </row>
    <row r="17" spans="1:2">
      <c r="A17" s="1">
        <v>13</v>
      </c>
      <c r="B17" s="22">
        <f t="shared" si="0"/>
        <v>2.7115648104173502E-2</v>
      </c>
    </row>
    <row r="18" spans="1:2">
      <c r="A18" s="1">
        <v>14</v>
      </c>
      <c r="B18" s="22">
        <f t="shared" si="0"/>
        <v>3.8736640148819286E-2</v>
      </c>
    </row>
    <row r="19" spans="1:2">
      <c r="A19" s="1">
        <v>15</v>
      </c>
      <c r="B19" s="22">
        <f t="shared" si="0"/>
        <v>5.1648853531759048E-2</v>
      </c>
    </row>
    <row r="20" spans="1:2">
      <c r="A20" s="1">
        <v>16</v>
      </c>
      <c r="B20" s="22">
        <f t="shared" si="0"/>
        <v>6.4561066914698803E-2</v>
      </c>
    </row>
    <row r="21" spans="1:2">
      <c r="A21" s="1">
        <v>17</v>
      </c>
      <c r="B21" s="22">
        <f t="shared" si="0"/>
        <v>7.5954196370233887E-2</v>
      </c>
    </row>
    <row r="22" spans="1:2">
      <c r="A22" s="1">
        <v>18</v>
      </c>
      <c r="B22" s="22">
        <f t="shared" si="0"/>
        <v>8.4393551522482096E-2</v>
      </c>
    </row>
    <row r="23" spans="1:2">
      <c r="A23" s="1">
        <v>19</v>
      </c>
      <c r="B23" s="22">
        <f t="shared" si="0"/>
        <v>8.8835317392086416E-2</v>
      </c>
    </row>
    <row r="24" spans="1:2">
      <c r="A24" s="1">
        <v>20</v>
      </c>
      <c r="B24" s="22">
        <f t="shared" si="0"/>
        <v>8.8835317392086416E-2</v>
      </c>
    </row>
    <row r="25" spans="1:2">
      <c r="A25" s="1">
        <v>21</v>
      </c>
      <c r="B25" s="22">
        <f t="shared" si="0"/>
        <v>8.4605064182939435E-2</v>
      </c>
    </row>
    <row r="26" spans="1:2">
      <c r="A26" s="1">
        <v>22</v>
      </c>
      <c r="B26" s="22">
        <f t="shared" si="0"/>
        <v>7.6913694711763125E-2</v>
      </c>
    </row>
    <row r="27" spans="1:2">
      <c r="A27" s="1">
        <v>23</v>
      </c>
      <c r="B27" s="22">
        <f t="shared" si="0"/>
        <v>6.6881473662402713E-2</v>
      </c>
    </row>
    <row r="28" spans="1:2">
      <c r="A28" s="1">
        <v>24</v>
      </c>
      <c r="B28" s="22">
        <f t="shared" si="0"/>
        <v>5.5734561385335606E-2</v>
      </c>
    </row>
    <row r="29" spans="1:2">
      <c r="A29" s="1">
        <v>25</v>
      </c>
      <c r="B29" s="22">
        <f t="shared" si="0"/>
        <v>4.4587649108268491E-2</v>
      </c>
    </row>
    <row r="30" spans="1:2">
      <c r="A30" s="1">
        <v>26</v>
      </c>
      <c r="B30" s="22">
        <f t="shared" si="0"/>
        <v>3.4298191621744988E-2</v>
      </c>
    </row>
    <row r="31" spans="1:2">
      <c r="A31" s="1">
        <v>27</v>
      </c>
      <c r="B31" s="22">
        <f t="shared" si="0"/>
        <v>2.5406067867959251E-2</v>
      </c>
    </row>
    <row r="32" spans="1:2">
      <c r="A32" s="1">
        <v>28</v>
      </c>
      <c r="B32" s="22">
        <f t="shared" si="0"/>
        <v>1.8147191334256609E-2</v>
      </c>
    </row>
    <row r="33" spans="1:2">
      <c r="A33" s="1">
        <v>29</v>
      </c>
      <c r="B33" s="22">
        <f t="shared" si="0"/>
        <v>1.2515304368452832E-2</v>
      </c>
    </row>
    <row r="34" spans="1:2">
      <c r="A34" s="1">
        <v>30</v>
      </c>
      <c r="B34" s="22">
        <f t="shared" si="0"/>
        <v>8.3435362456352209E-3</v>
      </c>
    </row>
    <row r="35" spans="1:2">
      <c r="A35" s="1">
        <v>31</v>
      </c>
      <c r="B35" s="22">
        <f t="shared" si="0"/>
        <v>5.3829266100872391E-3</v>
      </c>
    </row>
    <row r="36" spans="1:2">
      <c r="A36" s="1">
        <v>32</v>
      </c>
      <c r="B36" s="22">
        <f t="shared" si="0"/>
        <v>3.3643291313045246E-3</v>
      </c>
    </row>
    <row r="37" spans="1:2">
      <c r="A37" s="1">
        <v>33</v>
      </c>
      <c r="B37" s="22">
        <f t="shared" si="0"/>
        <v>2.0389873523057726E-3</v>
      </c>
    </row>
    <row r="38" spans="1:2">
      <c r="A38" s="1">
        <v>34</v>
      </c>
      <c r="B38" s="22">
        <f t="shared" si="0"/>
        <v>1.1994043248857486E-3</v>
      </c>
    </row>
    <row r="39" spans="1:2">
      <c r="A39" s="1">
        <v>35</v>
      </c>
      <c r="B39" s="22">
        <f t="shared" si="0"/>
        <v>6.8537389993471342E-4</v>
      </c>
    </row>
    <row r="40" spans="1:2">
      <c r="A40" s="1">
        <v>36</v>
      </c>
      <c r="B40" s="22">
        <f t="shared" si="0"/>
        <v>3.8076327774150747E-4</v>
      </c>
    </row>
    <row r="41" spans="1:2">
      <c r="A41" s="1">
        <v>37</v>
      </c>
      <c r="B41" s="22">
        <f t="shared" si="0"/>
        <v>2.0581798796838244E-4</v>
      </c>
    </row>
    <row r="42" spans="1:2">
      <c r="A42" s="1">
        <v>38</v>
      </c>
      <c r="B42" s="22">
        <f t="shared" si="0"/>
        <v>1.0832525682546442E-4</v>
      </c>
    </row>
    <row r="43" spans="1:2">
      <c r="A43" s="1">
        <v>39</v>
      </c>
      <c r="B43" s="22">
        <f t="shared" si="0"/>
        <v>5.5551413756648413E-5</v>
      </c>
    </row>
    <row r="44" spans="1:2">
      <c r="A44" s="1">
        <v>40</v>
      </c>
      <c r="B44" s="22">
        <f t="shared" si="0"/>
        <v>2.7775706878324207E-5</v>
      </c>
    </row>
    <row r="45" spans="1:2">
      <c r="A45" s="1" t="s">
        <v>34</v>
      </c>
      <c r="B45" s="22">
        <f>SUM(B4:B44)</f>
        <v>0.99997457368177933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45"/>
  <sheetViews>
    <sheetView workbookViewId="0">
      <selection activeCell="D3" sqref="D3"/>
    </sheetView>
  </sheetViews>
  <sheetFormatPr defaultRowHeight="15"/>
  <sheetData>
    <row r="1" spans="1:3">
      <c r="A1" t="s">
        <v>36</v>
      </c>
    </row>
    <row r="2" spans="1:3">
      <c r="A2" t="s">
        <v>37</v>
      </c>
    </row>
    <row r="3" spans="1:3">
      <c r="A3" s="24" t="s">
        <v>38</v>
      </c>
      <c r="B3" s="1">
        <v>30</v>
      </c>
      <c r="C3" t="s">
        <v>32</v>
      </c>
    </row>
    <row r="4" spans="1:3">
      <c r="A4" s="1" t="s">
        <v>39</v>
      </c>
      <c r="B4" s="1" t="s">
        <v>40</v>
      </c>
    </row>
    <row r="5" spans="1:3">
      <c r="A5" s="1">
        <v>0</v>
      </c>
      <c r="B5" s="23">
        <f>EXPONDIST(A5,$B$3,FALSE)</f>
        <v>30</v>
      </c>
    </row>
    <row r="6" spans="1:3">
      <c r="A6" s="1">
        <v>0.01</v>
      </c>
      <c r="B6" s="23">
        <f t="shared" ref="B6:B45" si="0">EXPONDIST(A6,$B$3,FALSE)</f>
        <v>22.224546620451537</v>
      </c>
    </row>
    <row r="7" spans="1:3">
      <c r="A7" s="1">
        <v>0.02</v>
      </c>
      <c r="B7" s="23">
        <f t="shared" si="0"/>
        <v>16.464349082820792</v>
      </c>
    </row>
    <row r="8" spans="1:3">
      <c r="A8" s="1">
        <v>0.03</v>
      </c>
      <c r="B8" s="23">
        <f t="shared" si="0"/>
        <v>12.197089792217975</v>
      </c>
    </row>
    <row r="9" spans="1:3">
      <c r="A9" s="1">
        <v>0.04</v>
      </c>
      <c r="B9" s="23">
        <f t="shared" si="0"/>
        <v>9.035826357366064</v>
      </c>
    </row>
    <row r="10" spans="1:3">
      <c r="A10" s="1">
        <v>0.05</v>
      </c>
      <c r="B10" s="23">
        <f t="shared" si="0"/>
        <v>6.6939048044528944</v>
      </c>
    </row>
    <row r="11" spans="1:3">
      <c r="A11" s="1">
        <v>0.06</v>
      </c>
      <c r="B11" s="23">
        <f t="shared" si="0"/>
        <v>4.958966646647597</v>
      </c>
    </row>
    <row r="12" spans="1:3">
      <c r="A12" s="1">
        <v>7.0000000000000007E-2</v>
      </c>
      <c r="B12" s="23">
        <f t="shared" si="0"/>
        <v>3.6736928475894572</v>
      </c>
    </row>
    <row r="13" spans="1:3">
      <c r="A13" s="1">
        <v>0.08</v>
      </c>
      <c r="B13" s="23">
        <f t="shared" si="0"/>
        <v>2.7215385986823755</v>
      </c>
    </row>
    <row r="14" spans="1:3">
      <c r="A14" s="1">
        <v>0.09</v>
      </c>
      <c r="B14" s="23">
        <f t="shared" si="0"/>
        <v>2.0161653821924936</v>
      </c>
    </row>
    <row r="15" spans="1:3">
      <c r="A15" s="1">
        <v>0.1</v>
      </c>
      <c r="B15" s="23">
        <f t="shared" si="0"/>
        <v>1.4936120510359183</v>
      </c>
    </row>
    <row r="16" spans="1:3">
      <c r="A16" s="1">
        <v>0.11</v>
      </c>
      <c r="B16" s="23">
        <f t="shared" si="0"/>
        <v>1.1064950220372005</v>
      </c>
    </row>
    <row r="17" spans="1:2">
      <c r="A17" s="1">
        <v>0.12</v>
      </c>
      <c r="B17" s="23">
        <f t="shared" si="0"/>
        <v>0.81971167341877704</v>
      </c>
    </row>
    <row r="18" spans="1:2">
      <c r="A18" s="1">
        <v>0.13</v>
      </c>
      <c r="B18" s="23">
        <f t="shared" si="0"/>
        <v>0.6072573433741314</v>
      </c>
    </row>
    <row r="19" spans="1:2">
      <c r="A19" s="1">
        <v>0.14000000000000001</v>
      </c>
      <c r="B19" s="23">
        <f t="shared" si="0"/>
        <v>0.44986730461433111</v>
      </c>
    </row>
    <row r="20" spans="1:2">
      <c r="A20" s="1">
        <v>0.15</v>
      </c>
      <c r="B20" s="23">
        <f t="shared" si="0"/>
        <v>0.33326989614726921</v>
      </c>
    </row>
    <row r="21" spans="1:2">
      <c r="A21" s="1">
        <v>0.16</v>
      </c>
      <c r="B21" s="23">
        <f t="shared" si="0"/>
        <v>0.2468924114706009</v>
      </c>
    </row>
    <row r="22" spans="1:2">
      <c r="A22" s="1">
        <v>0.17</v>
      </c>
      <c r="B22" s="23">
        <f t="shared" si="0"/>
        <v>0.18290239696546898</v>
      </c>
    </row>
    <row r="23" spans="1:2">
      <c r="A23" s="1">
        <v>0.18</v>
      </c>
      <c r="B23" s="23">
        <f t="shared" si="0"/>
        <v>0.1354974282783801</v>
      </c>
    </row>
    <row r="24" spans="1:2">
      <c r="A24" s="1">
        <v>0.19</v>
      </c>
      <c r="B24" s="23">
        <f t="shared" si="0"/>
        <v>0.10037896372413815</v>
      </c>
    </row>
    <row r="25" spans="1:2">
      <c r="A25" s="1">
        <v>0.2</v>
      </c>
      <c r="B25" s="23">
        <f t="shared" si="0"/>
        <v>7.436256529999076E-2</v>
      </c>
    </row>
    <row r="26" spans="1:2">
      <c r="A26" s="1">
        <v>0.21</v>
      </c>
      <c r="B26" s="23">
        <f t="shared" si="0"/>
        <v>5.5089143310867214E-2</v>
      </c>
    </row>
    <row r="27" spans="1:2">
      <c r="A27" s="1">
        <v>0.22</v>
      </c>
      <c r="B27" s="23">
        <f t="shared" si="0"/>
        <v>4.0811041126436819E-2</v>
      </c>
    </row>
    <row r="28" spans="1:2">
      <c r="A28" s="1">
        <v>0.23</v>
      </c>
      <c r="B28" s="23">
        <f t="shared" si="0"/>
        <v>3.0233562871455313E-2</v>
      </c>
    </row>
    <row r="29" spans="1:2">
      <c r="A29" s="1">
        <v>0.24</v>
      </c>
      <c r="B29" s="23">
        <f t="shared" si="0"/>
        <v>2.2397574251300397E-2</v>
      </c>
    </row>
    <row r="30" spans="1:2">
      <c r="A30" s="1">
        <v>0.25</v>
      </c>
      <c r="B30" s="23">
        <f t="shared" si="0"/>
        <v>1.659253110443501E-2</v>
      </c>
    </row>
    <row r="31" spans="1:2">
      <c r="A31" s="1">
        <v>0.26</v>
      </c>
      <c r="B31" s="23">
        <f t="shared" si="0"/>
        <v>1.2292049369393593E-2</v>
      </c>
    </row>
    <row r="32" spans="1:2">
      <c r="A32" s="1">
        <v>0.27</v>
      </c>
      <c r="B32" s="23">
        <f t="shared" si="0"/>
        <v>9.1061741423659869E-3</v>
      </c>
    </row>
    <row r="33" spans="1:2">
      <c r="A33" s="1">
        <v>0.28000000000000003</v>
      </c>
      <c r="B33" s="23">
        <f t="shared" si="0"/>
        <v>6.7460197253654455E-3</v>
      </c>
    </row>
    <row r="34" spans="1:2">
      <c r="A34" s="1">
        <v>0.28999999999999998</v>
      </c>
      <c r="B34" s="23">
        <f t="shared" si="0"/>
        <v>4.9975743296290058E-3</v>
      </c>
    </row>
    <row r="35" spans="1:2">
      <c r="A35" s="1">
        <v>0.3</v>
      </c>
      <c r="B35" s="23">
        <f t="shared" si="0"/>
        <v>3.7022941226003869E-3</v>
      </c>
    </row>
    <row r="36" spans="1:2">
      <c r="A36" s="1">
        <v>0.31</v>
      </c>
      <c r="B36" s="23">
        <f t="shared" si="0"/>
        <v>2.742726944345198E-3</v>
      </c>
    </row>
    <row r="37" spans="1:2">
      <c r="A37" s="1">
        <v>0.32</v>
      </c>
      <c r="B37" s="23">
        <f t="shared" si="0"/>
        <v>2.0318620947256168E-3</v>
      </c>
    </row>
    <row r="38" spans="1:2">
      <c r="A38" s="1">
        <v>0.33</v>
      </c>
      <c r="B38" s="23">
        <f t="shared" si="0"/>
        <v>1.5052404616852585E-3</v>
      </c>
    </row>
    <row r="39" spans="1:2">
      <c r="A39" s="1">
        <v>0.34</v>
      </c>
      <c r="B39" s="23">
        <f t="shared" si="0"/>
        <v>1.1151095605238001E-3</v>
      </c>
    </row>
    <row r="40" spans="1:2">
      <c r="A40" s="1">
        <v>0.35</v>
      </c>
      <c r="B40" s="23">
        <f t="shared" si="0"/>
        <v>8.260934804924147E-4</v>
      </c>
    </row>
    <row r="41" spans="1:2">
      <c r="A41" s="1">
        <v>0.36</v>
      </c>
      <c r="B41" s="23">
        <f t="shared" si="0"/>
        <v>6.119851023351588E-4</v>
      </c>
    </row>
    <row r="42" spans="1:2">
      <c r="A42" s="1">
        <v>0.37</v>
      </c>
      <c r="B42" s="23">
        <f t="shared" si="0"/>
        <v>4.5336971459565101E-4</v>
      </c>
    </row>
    <row r="43" spans="1:2">
      <c r="A43" s="1">
        <v>0.38</v>
      </c>
      <c r="B43" s="23">
        <f t="shared" si="0"/>
        <v>3.358645452777282E-4</v>
      </c>
    </row>
    <row r="44" spans="1:2">
      <c r="A44" s="1">
        <v>0.39</v>
      </c>
      <c r="B44" s="23">
        <f t="shared" si="0"/>
        <v>2.4881457482272071E-4</v>
      </c>
    </row>
    <row r="45" spans="1:2">
      <c r="A45" s="1">
        <v>0.4</v>
      </c>
      <c r="B45" s="23">
        <f t="shared" si="0"/>
        <v>1.8432637059984629E-4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8"/>
  <sheetViews>
    <sheetView workbookViewId="0">
      <selection activeCell="D25" sqref="D25"/>
    </sheetView>
  </sheetViews>
  <sheetFormatPr defaultRowHeight="15"/>
  <cols>
    <col min="3" max="3" width="9.140625" customWidth="1"/>
  </cols>
  <sheetData>
    <row r="1" spans="1:6">
      <c r="B1" t="s">
        <v>0</v>
      </c>
    </row>
    <row r="2" spans="1:6">
      <c r="B2" t="s">
        <v>22</v>
      </c>
    </row>
    <row r="4" spans="1:6">
      <c r="B4" t="s">
        <v>23</v>
      </c>
    </row>
    <row r="5" spans="1:6">
      <c r="B5" t="s">
        <v>24</v>
      </c>
      <c r="C5">
        <f>POISSON(3,5, FALSE)</f>
        <v>0.14037389581428455</v>
      </c>
      <c r="E5">
        <f>(5^3*EXP(-5))/FACT(3)</f>
        <v>0.14037389581428056</v>
      </c>
    </row>
    <row r="6" spans="1:6">
      <c r="B6" t="s">
        <v>25</v>
      </c>
      <c r="C6">
        <f>1-POISSON(2,5,TRUE)</f>
        <v>0.87534798051691531</v>
      </c>
      <c r="E6">
        <f>EXP(-5)</f>
        <v>6.737946999085467E-3</v>
      </c>
    </row>
    <row r="7" spans="1:6">
      <c r="E7">
        <f>5*EXP(-5)</f>
        <v>3.3689734995427337E-2</v>
      </c>
    </row>
    <row r="8" spans="1:6">
      <c r="E8">
        <f>5^2*EXP(-5)/FACT(2)</f>
        <v>8.4224337488568335E-2</v>
      </c>
    </row>
    <row r="9" spans="1:6">
      <c r="E9">
        <f>SUM(E6:E8)</f>
        <v>0.12465201948308113</v>
      </c>
      <c r="F9">
        <f>1-E9</f>
        <v>0.87534798051691887</v>
      </c>
    </row>
    <row r="10" spans="1:6">
      <c r="B10" s="24" t="s">
        <v>47</v>
      </c>
      <c r="C10" s="1">
        <v>20</v>
      </c>
    </row>
    <row r="11" spans="1:6">
      <c r="B11" s="24" t="s">
        <v>48</v>
      </c>
      <c r="C11" s="1">
        <v>30</v>
      </c>
    </row>
    <row r="12" spans="1:6">
      <c r="A12" s="1" t="s">
        <v>49</v>
      </c>
      <c r="B12" s="24" t="s">
        <v>50</v>
      </c>
    </row>
    <row r="13" spans="1:6">
      <c r="A13" s="1">
        <v>0</v>
      </c>
      <c r="B13" s="1" t="s">
        <v>41</v>
      </c>
      <c r="C13" s="25">
        <f>(1-$C$10/$C$11)*($C$10/$C$11)^A13</f>
        <v>0.33333333333333337</v>
      </c>
    </row>
    <row r="14" spans="1:6">
      <c r="A14" s="1">
        <v>1</v>
      </c>
      <c r="B14" s="1" t="s">
        <v>42</v>
      </c>
      <c r="C14" s="25">
        <f t="shared" ref="C14:C18" si="0">(1-$C$10/$C$11)*($C$10/$C$11)^A14</f>
        <v>0.22222222222222224</v>
      </c>
    </row>
    <row r="15" spans="1:6">
      <c r="A15" s="1">
        <v>2</v>
      </c>
      <c r="B15" s="1" t="s">
        <v>43</v>
      </c>
      <c r="C15" s="25">
        <f t="shared" si="0"/>
        <v>0.14814814814814817</v>
      </c>
    </row>
    <row r="16" spans="1:6">
      <c r="A16" s="1">
        <v>3</v>
      </c>
      <c r="B16" s="1" t="s">
        <v>44</v>
      </c>
      <c r="C16" s="25">
        <f t="shared" si="0"/>
        <v>9.876543209876544E-2</v>
      </c>
    </row>
    <row r="17" spans="1:3">
      <c r="A17" s="1">
        <v>4</v>
      </c>
      <c r="B17" s="1" t="s">
        <v>45</v>
      </c>
      <c r="C17" s="25">
        <f t="shared" si="0"/>
        <v>6.584362139917696E-2</v>
      </c>
    </row>
    <row r="18" spans="1:3">
      <c r="A18" s="1">
        <v>5</v>
      </c>
      <c r="B18" s="1" t="s">
        <v>46</v>
      </c>
      <c r="C18" s="25">
        <f t="shared" si="0"/>
        <v>4.38957475994513E-2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2:L30"/>
  <sheetViews>
    <sheetView workbookViewId="0"/>
  </sheetViews>
  <sheetFormatPr defaultRowHeight="15"/>
  <cols>
    <col min="2" max="2" width="12.85546875" style="1" customWidth="1"/>
    <col min="3" max="3" width="16.140625" style="1" customWidth="1"/>
    <col min="4" max="4" width="12" style="1" customWidth="1"/>
    <col min="5" max="5" width="28.85546875" customWidth="1"/>
    <col min="6" max="6" width="4.42578125" customWidth="1"/>
    <col min="7" max="7" width="7.5703125" style="1" bestFit="1" customWidth="1"/>
    <col min="8" max="8" width="15.28515625" style="1" bestFit="1" customWidth="1"/>
    <col min="9" max="9" width="14.5703125" style="1" bestFit="1" customWidth="1"/>
    <col min="10" max="10" width="11.85546875" style="1" bestFit="1" customWidth="1"/>
    <col min="11" max="11" width="13.7109375" style="1" bestFit="1" customWidth="1"/>
    <col min="12" max="12" width="11" style="1" bestFit="1" customWidth="1"/>
  </cols>
  <sheetData>
    <row r="2" spans="1:12">
      <c r="A2" t="s">
        <v>2</v>
      </c>
      <c r="B2" s="1" t="s">
        <v>3</v>
      </c>
      <c r="C2" s="1" t="s">
        <v>4</v>
      </c>
      <c r="D2" s="1" t="s">
        <v>1</v>
      </c>
      <c r="F2" s="7" t="s">
        <v>2</v>
      </c>
      <c r="G2" s="8" t="s">
        <v>5</v>
      </c>
      <c r="H2" s="8" t="s">
        <v>6</v>
      </c>
      <c r="I2" s="8" t="s">
        <v>7</v>
      </c>
      <c r="J2" s="9" t="s">
        <v>10</v>
      </c>
      <c r="K2" s="1" t="s">
        <v>9</v>
      </c>
      <c r="L2" s="1" t="s">
        <v>11</v>
      </c>
    </row>
    <row r="3" spans="1:12">
      <c r="B3" s="1">
        <v>0</v>
      </c>
      <c r="F3" s="10"/>
      <c r="G3" s="11">
        <v>0</v>
      </c>
      <c r="H3" s="11"/>
      <c r="I3" s="11">
        <v>2</v>
      </c>
      <c r="J3" s="12"/>
    </row>
    <row r="4" spans="1:12">
      <c r="A4">
        <v>1</v>
      </c>
      <c r="B4" s="1">
        <v>2</v>
      </c>
      <c r="C4" s="1">
        <v>2</v>
      </c>
      <c r="D4" s="1">
        <v>3</v>
      </c>
      <c r="F4" s="13">
        <v>1</v>
      </c>
      <c r="G4" s="11">
        <v>2</v>
      </c>
      <c r="H4" s="11">
        <v>3</v>
      </c>
      <c r="I4" s="11"/>
      <c r="J4" s="12">
        <v>0</v>
      </c>
    </row>
    <row r="5" spans="1:12">
      <c r="A5">
        <v>2</v>
      </c>
      <c r="B5" s="1">
        <v>8</v>
      </c>
      <c r="C5" s="1">
        <v>6</v>
      </c>
      <c r="D5" s="1">
        <v>10</v>
      </c>
      <c r="F5" s="13">
        <v>1</v>
      </c>
      <c r="G5" s="11">
        <v>5</v>
      </c>
      <c r="H5" s="11"/>
      <c r="I5" s="11">
        <v>3</v>
      </c>
      <c r="J5" s="12"/>
    </row>
    <row r="6" spans="1:12">
      <c r="A6">
        <v>3</v>
      </c>
      <c r="B6" s="1">
        <v>11</v>
      </c>
      <c r="C6" s="1">
        <v>3</v>
      </c>
      <c r="D6" s="1">
        <v>8</v>
      </c>
      <c r="F6" s="13">
        <v>2</v>
      </c>
      <c r="G6" s="11">
        <v>8</v>
      </c>
      <c r="H6" s="11">
        <v>10</v>
      </c>
      <c r="I6" s="11"/>
      <c r="J6" s="12">
        <v>0</v>
      </c>
      <c r="K6" s="1">
        <v>10</v>
      </c>
      <c r="L6" s="1">
        <f>J6*K6</f>
        <v>0</v>
      </c>
    </row>
    <row r="7" spans="1:12">
      <c r="A7">
        <v>4</v>
      </c>
      <c r="B7" s="1">
        <v>12</v>
      </c>
      <c r="C7" s="1">
        <v>1</v>
      </c>
      <c r="D7" s="1">
        <v>2</v>
      </c>
      <c r="F7" s="13">
        <v>3</v>
      </c>
      <c r="G7" s="11">
        <v>11</v>
      </c>
      <c r="H7" s="11"/>
      <c r="I7" s="11"/>
      <c r="J7" s="12">
        <v>1</v>
      </c>
      <c r="K7" s="1">
        <v>1</v>
      </c>
      <c r="L7" s="1">
        <f>J7*K7</f>
        <v>1</v>
      </c>
    </row>
    <row r="8" spans="1:12">
      <c r="A8">
        <v>5</v>
      </c>
      <c r="B8" s="1">
        <v>17</v>
      </c>
      <c r="C8" s="1">
        <v>5</v>
      </c>
      <c r="D8" s="1">
        <v>1</v>
      </c>
      <c r="F8" s="13">
        <v>4</v>
      </c>
      <c r="G8" s="11">
        <v>12</v>
      </c>
      <c r="H8" s="11"/>
      <c r="I8" s="11"/>
      <c r="J8" s="12">
        <v>2</v>
      </c>
      <c r="K8" s="1">
        <f>(G9-G8)</f>
        <v>5</v>
      </c>
      <c r="L8" s="1">
        <f>J8*K8</f>
        <v>10</v>
      </c>
    </row>
    <row r="9" spans="1:12">
      <c r="A9">
        <v>6</v>
      </c>
      <c r="B9" s="1">
        <v>30</v>
      </c>
      <c r="C9" s="1">
        <v>13</v>
      </c>
      <c r="D9" s="1">
        <v>5</v>
      </c>
      <c r="F9" s="13">
        <v>5</v>
      </c>
      <c r="G9" s="11">
        <v>17</v>
      </c>
      <c r="H9" s="11"/>
      <c r="I9" s="11"/>
      <c r="J9" s="12">
        <v>3</v>
      </c>
      <c r="K9" s="1">
        <f>(G10-G9)</f>
        <v>1</v>
      </c>
      <c r="L9" s="1">
        <f>J9*K9</f>
        <v>3</v>
      </c>
    </row>
    <row r="10" spans="1:12">
      <c r="F10" s="13">
        <v>2</v>
      </c>
      <c r="G10" s="11">
        <v>18</v>
      </c>
      <c r="H10" s="11"/>
      <c r="I10" s="11"/>
      <c r="J10" s="12"/>
    </row>
    <row r="11" spans="1:12">
      <c r="F11" s="13">
        <v>3</v>
      </c>
      <c r="G11" s="11">
        <v>18</v>
      </c>
      <c r="H11" s="11">
        <v>8</v>
      </c>
      <c r="I11" s="11"/>
      <c r="J11" s="12">
        <v>2</v>
      </c>
      <c r="K11" s="1">
        <f>(G12-G11)</f>
        <v>8</v>
      </c>
      <c r="L11" s="1">
        <f>J11*K11</f>
        <v>16</v>
      </c>
    </row>
    <row r="12" spans="1:12">
      <c r="F12" s="13">
        <v>3</v>
      </c>
      <c r="G12" s="11">
        <v>26</v>
      </c>
      <c r="H12" s="11"/>
      <c r="I12" s="11"/>
      <c r="J12" s="12"/>
    </row>
    <row r="13" spans="1:12">
      <c r="F13" s="13">
        <v>4</v>
      </c>
      <c r="G13" s="11">
        <v>26</v>
      </c>
      <c r="H13" s="11">
        <v>2</v>
      </c>
      <c r="I13" s="11"/>
      <c r="J13" s="12">
        <v>1</v>
      </c>
      <c r="K13" s="1">
        <f>(G14-G13)</f>
        <v>2</v>
      </c>
      <c r="L13" s="1">
        <f>J13*K13</f>
        <v>2</v>
      </c>
    </row>
    <row r="14" spans="1:12">
      <c r="F14" s="13">
        <v>4</v>
      </c>
      <c r="G14" s="11">
        <v>28</v>
      </c>
      <c r="H14" s="11"/>
      <c r="I14" s="11"/>
      <c r="J14" s="12"/>
    </row>
    <row r="15" spans="1:12">
      <c r="F15" s="13">
        <v>5</v>
      </c>
      <c r="G15" s="11">
        <v>28</v>
      </c>
      <c r="H15" s="11">
        <v>1</v>
      </c>
      <c r="I15" s="11"/>
      <c r="J15" s="12">
        <v>0</v>
      </c>
      <c r="K15" s="1">
        <f>G17-G15</f>
        <v>2</v>
      </c>
      <c r="L15" s="1">
        <f>J15*K15</f>
        <v>0</v>
      </c>
    </row>
    <row r="16" spans="1:12">
      <c r="F16" s="13"/>
      <c r="G16" s="11">
        <v>29</v>
      </c>
      <c r="H16" s="11"/>
      <c r="I16" s="11"/>
      <c r="J16" s="12"/>
    </row>
    <row r="17" spans="5:12">
      <c r="F17" s="13"/>
      <c r="G17" s="11">
        <v>30</v>
      </c>
      <c r="H17" s="11"/>
      <c r="I17" s="11">
        <v>1</v>
      </c>
      <c r="J17" s="12"/>
    </row>
    <row r="18" spans="5:12">
      <c r="F18" s="14">
        <v>6</v>
      </c>
      <c r="G18" s="15">
        <v>30</v>
      </c>
      <c r="H18" s="15">
        <v>5</v>
      </c>
      <c r="I18" s="15"/>
      <c r="J18" s="16">
        <v>0</v>
      </c>
    </row>
    <row r="20" spans="5:12">
      <c r="E20" t="s">
        <v>8</v>
      </c>
      <c r="G20" s="1">
        <v>30</v>
      </c>
      <c r="H20" s="1">
        <f>SUM(H3:H17)</f>
        <v>24</v>
      </c>
      <c r="I20" s="1">
        <f>SUM(I3:I17)</f>
        <v>6</v>
      </c>
      <c r="K20" s="1">
        <f>SUM(K3:K17)</f>
        <v>29</v>
      </c>
      <c r="L20" s="1">
        <f>SUM(L3:L17)</f>
        <v>32</v>
      </c>
    </row>
    <row r="21" spans="5:12">
      <c r="E21" t="s">
        <v>12</v>
      </c>
      <c r="H21" s="1">
        <f>H20/$G$20</f>
        <v>0.8</v>
      </c>
    </row>
    <row r="22" spans="5:12">
      <c r="E22" t="s">
        <v>13</v>
      </c>
      <c r="L22" s="6">
        <f>L20/$G$20</f>
        <v>1.0666666666666667</v>
      </c>
    </row>
    <row r="23" spans="5:12">
      <c r="E23" t="s">
        <v>14</v>
      </c>
      <c r="H23" s="6">
        <f>(H20+L20)/$G$20</f>
        <v>1.8666666666666667</v>
      </c>
    </row>
    <row r="24" spans="5:12">
      <c r="E24" t="s">
        <v>15</v>
      </c>
      <c r="H24" s="1">
        <f>K20/5</f>
        <v>5.8</v>
      </c>
    </row>
    <row r="25" spans="5:12">
      <c r="E25" t="s">
        <v>16</v>
      </c>
      <c r="H25" s="1">
        <f>(H20+K20)/5</f>
        <v>10.6</v>
      </c>
    </row>
    <row r="26" spans="5:12">
      <c r="E26" t="s">
        <v>17</v>
      </c>
      <c r="H26" s="1">
        <f>3/5</f>
        <v>0.6</v>
      </c>
    </row>
    <row r="27" spans="5:12">
      <c r="E27" t="s">
        <v>18</v>
      </c>
    </row>
    <row r="28" spans="5:12">
      <c r="E28" t="s">
        <v>19</v>
      </c>
      <c r="H28" s="1">
        <f>I20/$G$20</f>
        <v>0.2</v>
      </c>
    </row>
    <row r="29" spans="5:12">
      <c r="E29" t="s">
        <v>20</v>
      </c>
    </row>
    <row r="30" spans="5:12">
      <c r="E30" t="s">
        <v>21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B3:H27"/>
  <sheetViews>
    <sheetView workbookViewId="0">
      <selection activeCell="D12" sqref="D12"/>
    </sheetView>
  </sheetViews>
  <sheetFormatPr defaultRowHeight="15"/>
  <cols>
    <col min="2" max="2" width="42.28515625" customWidth="1"/>
    <col min="3" max="6" width="11.42578125" customWidth="1"/>
    <col min="8" max="8" width="10.28515625" bestFit="1" customWidth="1"/>
  </cols>
  <sheetData>
    <row r="3" spans="2:8">
      <c r="B3" s="36" t="s">
        <v>73</v>
      </c>
      <c r="C3" s="37">
        <v>14</v>
      </c>
      <c r="D3" s="37">
        <v>14</v>
      </c>
      <c r="E3" s="37">
        <v>14</v>
      </c>
      <c r="F3" s="37">
        <v>14</v>
      </c>
    </row>
    <row r="4" spans="2:8">
      <c r="B4" s="41" t="s">
        <v>74</v>
      </c>
      <c r="C4" s="37">
        <v>15</v>
      </c>
      <c r="D4" s="37">
        <v>15</v>
      </c>
      <c r="E4" s="37">
        <v>15</v>
      </c>
      <c r="F4" s="37">
        <v>15</v>
      </c>
    </row>
    <row r="5" spans="2:8">
      <c r="B5" s="41" t="s">
        <v>75</v>
      </c>
      <c r="C5" s="37">
        <v>1</v>
      </c>
      <c r="D5" s="37">
        <v>2</v>
      </c>
      <c r="E5" s="37">
        <v>3</v>
      </c>
      <c r="F5" s="37">
        <v>4</v>
      </c>
    </row>
    <row r="6" spans="2:8">
      <c r="B6" s="40"/>
      <c r="C6" s="40"/>
      <c r="D6" s="40"/>
      <c r="E6" s="40"/>
      <c r="F6" s="40"/>
    </row>
    <row r="7" spans="2:8">
      <c r="B7" s="36" t="s">
        <v>12</v>
      </c>
      <c r="C7" s="38">
        <v>0.93333333333333335</v>
      </c>
      <c r="D7" s="38">
        <v>0.46666666666666667</v>
      </c>
      <c r="E7" s="38">
        <v>0.31111111111111112</v>
      </c>
      <c r="F7" s="38">
        <v>0.23333333333333334</v>
      </c>
    </row>
    <row r="8" spans="2:8">
      <c r="B8" s="41" t="s">
        <v>64</v>
      </c>
      <c r="C8" s="39">
        <v>6.6666666666666652E-2</v>
      </c>
      <c r="D8" s="39">
        <v>0.36363636363636365</v>
      </c>
      <c r="E8" s="39">
        <v>0.38977367979882649</v>
      </c>
      <c r="F8" s="39">
        <v>0.39282912881759063</v>
      </c>
    </row>
    <row r="9" spans="2:8">
      <c r="B9" s="41" t="s">
        <v>65</v>
      </c>
      <c r="C9" s="39">
        <v>13.06666666666667</v>
      </c>
      <c r="D9" s="39">
        <v>0.25984848484848488</v>
      </c>
      <c r="E9" s="39">
        <v>3.4624917755004571E-2</v>
      </c>
      <c r="F9" s="39">
        <v>4.9306386001351709E-3</v>
      </c>
    </row>
    <row r="10" spans="2:8">
      <c r="B10" s="41" t="s">
        <v>66</v>
      </c>
      <c r="C10" s="39">
        <v>14</v>
      </c>
      <c r="D10" s="39">
        <v>1.1931818181818183</v>
      </c>
      <c r="E10" s="39">
        <v>0.96795825108833788</v>
      </c>
      <c r="F10" s="39">
        <v>0.93826397193346855</v>
      </c>
    </row>
    <row r="11" spans="2:8">
      <c r="B11" s="41" t="s">
        <v>67</v>
      </c>
      <c r="C11" s="39">
        <v>0.93333333333333357</v>
      </c>
      <c r="D11" s="39">
        <v>1.8560606060606062E-2</v>
      </c>
      <c r="E11" s="39">
        <v>2.4732084110717549E-3</v>
      </c>
      <c r="F11" s="39">
        <v>3.5218847143822648E-4</v>
      </c>
    </row>
    <row r="12" spans="2:8">
      <c r="B12" s="41" t="s">
        <v>77</v>
      </c>
      <c r="C12" s="39">
        <f>60*C11</f>
        <v>56.000000000000014</v>
      </c>
      <c r="D12" s="39">
        <f t="shared" ref="D12:F12" si="0">60*D11</f>
        <v>1.1136363636363638</v>
      </c>
      <c r="E12" s="39">
        <f t="shared" si="0"/>
        <v>0.14839250466430529</v>
      </c>
      <c r="F12" s="39">
        <f t="shared" si="0"/>
        <v>2.1131308286293587E-2</v>
      </c>
      <c r="H12" s="47">
        <f>15*2+0.5*60*1.1932</f>
        <v>65.795999999999992</v>
      </c>
    </row>
    <row r="13" spans="2:8">
      <c r="B13" s="41" t="s">
        <v>68</v>
      </c>
      <c r="C13" s="39">
        <v>1.0000000000000002</v>
      </c>
      <c r="D13" s="39">
        <v>8.5227272727272735E-2</v>
      </c>
      <c r="E13" s="39">
        <v>6.9139875077738416E-2</v>
      </c>
      <c r="F13" s="39">
        <v>6.7018855138104891E-2</v>
      </c>
    </row>
    <row r="14" spans="2:8">
      <c r="B14" s="41" t="s">
        <v>78</v>
      </c>
      <c r="C14" s="39">
        <f>60*C13</f>
        <v>60.000000000000014</v>
      </c>
      <c r="D14" s="39">
        <f t="shared" ref="D14" si="1">60*D13</f>
        <v>5.1136363636363642</v>
      </c>
      <c r="E14" s="39">
        <f t="shared" ref="E14" si="2">60*E13</f>
        <v>4.1483925046643053</v>
      </c>
      <c r="F14" s="39">
        <f t="shared" ref="F14" si="3">60*F13</f>
        <v>4.0211313082862938</v>
      </c>
    </row>
    <row r="15" spans="2:8">
      <c r="B15" s="41" t="s">
        <v>69</v>
      </c>
      <c r="C15" s="39">
        <v>0.93333333333333335</v>
      </c>
      <c r="D15" s="39">
        <v>0.29696969696969688</v>
      </c>
      <c r="E15" s="39">
        <v>7.6669460743224338E-2</v>
      </c>
      <c r="F15" s="39">
        <v>1.620066968615852E-2</v>
      </c>
    </row>
    <row r="17" spans="2:6">
      <c r="B17" s="42" t="s">
        <v>76</v>
      </c>
      <c r="C17" s="43">
        <f>1-C8</f>
        <v>0.93333333333333335</v>
      </c>
      <c r="D17" s="43">
        <f t="shared" ref="D17:F17" si="4">1-D8</f>
        <v>0.63636363636363635</v>
      </c>
      <c r="E17" s="43">
        <f t="shared" si="4"/>
        <v>0.61022632020117351</v>
      </c>
      <c r="F17" s="43">
        <f t="shared" si="4"/>
        <v>0.60717087118240931</v>
      </c>
    </row>
    <row r="18" spans="2:6">
      <c r="B18" s="44" t="s">
        <v>79</v>
      </c>
      <c r="C18" s="43">
        <f>C14-C12</f>
        <v>4</v>
      </c>
      <c r="D18" s="43">
        <f t="shared" ref="D18:F18" si="5">D14-D12</f>
        <v>4</v>
      </c>
      <c r="E18" s="43">
        <f t="shared" si="5"/>
        <v>4</v>
      </c>
      <c r="F18" s="43">
        <f t="shared" si="5"/>
        <v>4</v>
      </c>
    </row>
    <row r="19" spans="2:6">
      <c r="B19" s="44"/>
      <c r="C19" s="44"/>
      <c r="D19" s="44"/>
      <c r="E19" s="44"/>
      <c r="F19" s="44"/>
    </row>
    <row r="20" spans="2:6">
      <c r="B20" s="44"/>
      <c r="C20" s="44"/>
      <c r="D20" s="44"/>
      <c r="E20" s="44"/>
      <c r="F20" s="44"/>
    </row>
    <row r="21" spans="2:6">
      <c r="B21" s="44"/>
      <c r="C21" s="44"/>
      <c r="D21" s="44">
        <v>8</v>
      </c>
      <c r="E21" s="44"/>
      <c r="F21" s="44"/>
    </row>
    <row r="22" spans="2:6">
      <c r="B22" s="44"/>
      <c r="C22" s="44"/>
      <c r="D22" s="44">
        <v>29</v>
      </c>
      <c r="E22" s="44"/>
      <c r="F22" s="44"/>
    </row>
    <row r="23" spans="2:6">
      <c r="B23" s="44"/>
      <c r="C23" s="44"/>
      <c r="D23" s="44">
        <f>D21/D22</f>
        <v>0.27586206896551724</v>
      </c>
      <c r="E23" s="44"/>
      <c r="F23" s="44"/>
    </row>
    <row r="24" spans="2:6">
      <c r="B24" s="44"/>
      <c r="C24" s="44"/>
      <c r="D24" s="44"/>
      <c r="E24" s="44"/>
      <c r="F24" s="44"/>
    </row>
    <row r="25" spans="2:6">
      <c r="B25" s="44"/>
      <c r="C25" s="44"/>
      <c r="D25" s="44">
        <v>30</v>
      </c>
      <c r="E25" s="44"/>
      <c r="F25" s="44"/>
    </row>
    <row r="26" spans="2:6">
      <c r="B26" s="44"/>
      <c r="C26" s="44"/>
      <c r="D26" s="44">
        <v>0.3</v>
      </c>
      <c r="E26" s="44"/>
      <c r="F26" s="44"/>
    </row>
    <row r="27" spans="2:6">
      <c r="D27">
        <f>D26*D25</f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JMUBK</vt:lpstr>
      <vt:lpstr>Poisson</vt:lpstr>
      <vt:lpstr>Exp</vt:lpstr>
      <vt:lpstr>Q</vt:lpstr>
      <vt:lpstr>Sheet2</vt:lpstr>
      <vt:lpstr>Q14</vt:lpstr>
      <vt:lpstr>JMUBK!Print_Area</vt:lpstr>
    </vt:vector>
  </TitlesOfParts>
  <Company>James Madison University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wangpx</dc:creator>
  <cp:lastModifiedBy>wangpxx</cp:lastModifiedBy>
  <cp:lastPrinted>2008-02-07T13:37:03Z</cp:lastPrinted>
  <dcterms:created xsi:type="dcterms:W3CDTF">2007-10-24T22:27:07Z</dcterms:created>
  <dcterms:modified xsi:type="dcterms:W3CDTF">2008-10-07T03:20:22Z</dcterms:modified>
</cp:coreProperties>
</file>